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d\Documents\FINAL PLOS ONE\"/>
    </mc:Choice>
  </mc:AlternateContent>
  <bookViews>
    <workbookView xWindow="0" yWindow="0" windowWidth="24000" windowHeight="9600" firstSheet="4" activeTab="7"/>
  </bookViews>
  <sheets>
    <sheet name="T. hemprichii" sheetId="1" r:id="rId1"/>
    <sheet name="E.acoroides" sheetId="2" r:id="rId2"/>
    <sheet name="T ciliatum" sheetId="3" r:id="rId3"/>
    <sheet name="S. isoetifolium" sheetId="4" r:id="rId4"/>
    <sheet name="Sediment carbon comparison" sheetId="5" r:id="rId5"/>
    <sheet name="% of total carbon" sheetId="6" r:id="rId6"/>
    <sheet name="Biomass" sheetId="7" r:id="rId7"/>
    <sheet name="Carbon density graphs" sheetId="8" r:id="rId8"/>
    <sheet name="Sheet1" sheetId="9" r:id="rId9"/>
    <sheet name="Sheet2" sheetId="10" r:id="rId10"/>
  </sheets>
  <externalReferences>
    <externalReference r:id="rId11"/>
    <externalReference r:id="rId12"/>
    <externalReference r:id="rId13"/>
  </externalReferences>
  <calcPr calcId="162913"/>
</workbook>
</file>

<file path=xl/calcChain.xml><?xml version="1.0" encoding="utf-8"?>
<calcChain xmlns="http://schemas.openxmlformats.org/spreadsheetml/2006/main">
  <c r="D36" i="8" l="1"/>
  <c r="D35" i="8"/>
  <c r="D34" i="8"/>
  <c r="D33" i="8"/>
  <c r="D32" i="8"/>
  <c r="D31" i="8"/>
  <c r="D30" i="8"/>
  <c r="D29" i="8"/>
  <c r="D28" i="8"/>
  <c r="D27" i="8"/>
  <c r="F12" i="8"/>
  <c r="F11" i="8"/>
  <c r="F10" i="8"/>
  <c r="F9" i="8"/>
  <c r="F8" i="8"/>
  <c r="F7" i="8"/>
  <c r="F6" i="8"/>
  <c r="F5" i="8"/>
  <c r="F4" i="8"/>
  <c r="F3" i="8"/>
  <c r="C43" i="7" l="1"/>
  <c r="C44" i="7" s="1"/>
  <c r="D43" i="7"/>
  <c r="D44" i="7" s="1"/>
  <c r="E43" i="7"/>
  <c r="E44" i="7" s="1"/>
  <c r="H43" i="7"/>
  <c r="H44" i="7" s="1"/>
  <c r="I43" i="7"/>
  <c r="I44" i="7" s="1"/>
  <c r="J43" i="7"/>
  <c r="J44" i="7" s="1"/>
  <c r="C42" i="7"/>
  <c r="D42" i="7"/>
  <c r="E42" i="7"/>
  <c r="H42" i="7"/>
  <c r="I42" i="7"/>
  <c r="J42" i="7"/>
  <c r="D90" i="7"/>
  <c r="C89" i="7"/>
  <c r="C90" i="7" s="1"/>
  <c r="D89" i="7"/>
  <c r="E89" i="7"/>
  <c r="E90" i="7" s="1"/>
  <c r="H89" i="7"/>
  <c r="H90" i="7" s="1"/>
  <c r="I89" i="7"/>
  <c r="I90" i="7" s="1"/>
  <c r="J89" i="7"/>
  <c r="J90" i="7" s="1"/>
  <c r="C88" i="7"/>
  <c r="D88" i="7"/>
  <c r="E88" i="7"/>
  <c r="H88" i="7"/>
  <c r="I88" i="7"/>
  <c r="J88" i="7"/>
  <c r="D162" i="7"/>
  <c r="C161" i="7"/>
  <c r="C162" i="7" s="1"/>
  <c r="D161" i="7"/>
  <c r="E161" i="7"/>
  <c r="E162" i="7" s="1"/>
  <c r="H161" i="7"/>
  <c r="H162" i="7" s="1"/>
  <c r="I161" i="7"/>
  <c r="I162" i="7" s="1"/>
  <c r="J161" i="7"/>
  <c r="J162" i="7" s="1"/>
  <c r="C160" i="7"/>
  <c r="D160" i="7"/>
  <c r="E160" i="7"/>
  <c r="H160" i="7"/>
  <c r="I160" i="7"/>
  <c r="J160" i="7"/>
  <c r="C136" i="7"/>
  <c r="E136" i="7"/>
  <c r="C135" i="7"/>
  <c r="D135" i="7"/>
  <c r="D136" i="7" s="1"/>
  <c r="E135" i="7"/>
  <c r="H135" i="7"/>
  <c r="H136" i="7" s="1"/>
  <c r="I135" i="7"/>
  <c r="I136" i="7" s="1"/>
  <c r="C134" i="7"/>
  <c r="D134" i="7"/>
  <c r="E134" i="7"/>
  <c r="H134" i="7"/>
  <c r="I134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40" i="7"/>
  <c r="F161" i="7" s="1"/>
  <c r="F162" i="7" s="1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94" i="7"/>
  <c r="F135" i="7" s="1"/>
  <c r="F136" i="7" s="1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48" i="7"/>
  <c r="F89" i="7" s="1"/>
  <c r="F90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F43" i="7" s="1"/>
  <c r="F44" i="7" s="1"/>
  <c r="F134" i="7" l="1"/>
  <c r="F160" i="7"/>
  <c r="F88" i="7"/>
  <c r="F42" i="7"/>
  <c r="B135" i="7"/>
  <c r="B136" i="7" s="1"/>
  <c r="B134" i="7"/>
  <c r="B90" i="7"/>
  <c r="B89" i="7"/>
  <c r="B88" i="7"/>
  <c r="B43" i="7"/>
  <c r="B44" i="7" s="1"/>
  <c r="B42" i="7"/>
  <c r="B161" i="7"/>
  <c r="B162" i="7" s="1"/>
  <c r="B160" i="7"/>
  <c r="K159" i="7"/>
  <c r="L159" i="7" s="1"/>
  <c r="K158" i="7"/>
  <c r="L158" i="7" s="1"/>
  <c r="K157" i="7"/>
  <c r="L157" i="7" s="1"/>
  <c r="G157" i="7"/>
  <c r="K156" i="7"/>
  <c r="L156" i="7" s="1"/>
  <c r="G156" i="7"/>
  <c r="K155" i="7"/>
  <c r="L155" i="7" s="1"/>
  <c r="G155" i="7"/>
  <c r="K154" i="7"/>
  <c r="L154" i="7" s="1"/>
  <c r="G154" i="7"/>
  <c r="L153" i="7"/>
  <c r="K153" i="7"/>
  <c r="G153" i="7"/>
  <c r="K152" i="7"/>
  <c r="L152" i="7" s="1"/>
  <c r="K151" i="7"/>
  <c r="L151" i="7" s="1"/>
  <c r="G151" i="7"/>
  <c r="K150" i="7"/>
  <c r="L150" i="7" s="1"/>
  <c r="K149" i="7"/>
  <c r="L149" i="7" s="1"/>
  <c r="K148" i="7"/>
  <c r="L148" i="7" s="1"/>
  <c r="G148" i="7"/>
  <c r="K147" i="7"/>
  <c r="L147" i="7" s="1"/>
  <c r="G147" i="7"/>
  <c r="K146" i="7"/>
  <c r="L146" i="7" s="1"/>
  <c r="G146" i="7"/>
  <c r="K145" i="7"/>
  <c r="L145" i="7" s="1"/>
  <c r="G145" i="7"/>
  <c r="K144" i="7"/>
  <c r="L144" i="7" s="1"/>
  <c r="K143" i="7"/>
  <c r="L143" i="7" s="1"/>
  <c r="G143" i="7"/>
  <c r="K142" i="7"/>
  <c r="L142" i="7" s="1"/>
  <c r="G142" i="7"/>
  <c r="K141" i="7"/>
  <c r="L141" i="7" s="1"/>
  <c r="G141" i="7"/>
  <c r="K140" i="7"/>
  <c r="G140" i="7"/>
  <c r="K133" i="7"/>
  <c r="L133" i="7" s="1"/>
  <c r="K132" i="7"/>
  <c r="L132" i="7" s="1"/>
  <c r="G132" i="7"/>
  <c r="K131" i="7"/>
  <c r="L131" i="7" s="1"/>
  <c r="G131" i="7"/>
  <c r="K130" i="7"/>
  <c r="L130" i="7" s="1"/>
  <c r="K129" i="7"/>
  <c r="L129" i="7" s="1"/>
  <c r="G129" i="7"/>
  <c r="K128" i="7"/>
  <c r="L128" i="7" s="1"/>
  <c r="G128" i="7"/>
  <c r="K127" i="7"/>
  <c r="L127" i="7" s="1"/>
  <c r="G127" i="7"/>
  <c r="K126" i="7"/>
  <c r="L126" i="7" s="1"/>
  <c r="G126" i="7"/>
  <c r="K125" i="7"/>
  <c r="L125" i="7" s="1"/>
  <c r="G125" i="7"/>
  <c r="K124" i="7"/>
  <c r="L124" i="7" s="1"/>
  <c r="G124" i="7"/>
  <c r="K123" i="7"/>
  <c r="L123" i="7" s="1"/>
  <c r="G123" i="7"/>
  <c r="K122" i="7"/>
  <c r="L122" i="7" s="1"/>
  <c r="K121" i="7"/>
  <c r="L121" i="7" s="1"/>
  <c r="O121" i="7" s="1"/>
  <c r="Q121" i="7" s="1"/>
  <c r="G121" i="7"/>
  <c r="K120" i="7"/>
  <c r="L120" i="7" s="1"/>
  <c r="G120" i="7"/>
  <c r="G119" i="7"/>
  <c r="K118" i="7"/>
  <c r="L118" i="7" s="1"/>
  <c r="G118" i="7"/>
  <c r="K117" i="7"/>
  <c r="L117" i="7" s="1"/>
  <c r="G117" i="7"/>
  <c r="K116" i="7"/>
  <c r="L116" i="7" s="1"/>
  <c r="G116" i="7"/>
  <c r="K115" i="7"/>
  <c r="L115" i="7" s="1"/>
  <c r="K114" i="7"/>
  <c r="L114" i="7" s="1"/>
  <c r="K113" i="7"/>
  <c r="L113" i="7" s="1"/>
  <c r="G113" i="7"/>
  <c r="K112" i="7"/>
  <c r="L112" i="7" s="1"/>
  <c r="G112" i="7"/>
  <c r="K111" i="7"/>
  <c r="L111" i="7" s="1"/>
  <c r="G111" i="7"/>
  <c r="K110" i="7"/>
  <c r="L110" i="7" s="1"/>
  <c r="G110" i="7"/>
  <c r="K109" i="7"/>
  <c r="L109" i="7" s="1"/>
  <c r="K108" i="7"/>
  <c r="L108" i="7" s="1"/>
  <c r="G108" i="7"/>
  <c r="K107" i="7"/>
  <c r="L107" i="7" s="1"/>
  <c r="K106" i="7"/>
  <c r="L106" i="7" s="1"/>
  <c r="G106" i="7"/>
  <c r="K105" i="7"/>
  <c r="L105" i="7" s="1"/>
  <c r="G105" i="7"/>
  <c r="K104" i="7"/>
  <c r="L104" i="7" s="1"/>
  <c r="O104" i="7" s="1"/>
  <c r="Q104" i="7" s="1"/>
  <c r="G104" i="7"/>
  <c r="K103" i="7"/>
  <c r="L103" i="7" s="1"/>
  <c r="G103" i="7"/>
  <c r="K102" i="7"/>
  <c r="L102" i="7" s="1"/>
  <c r="G102" i="7"/>
  <c r="K101" i="7"/>
  <c r="L101" i="7" s="1"/>
  <c r="G101" i="7"/>
  <c r="K100" i="7"/>
  <c r="L100" i="7" s="1"/>
  <c r="G100" i="7"/>
  <c r="K99" i="7"/>
  <c r="L99" i="7" s="1"/>
  <c r="K98" i="7"/>
  <c r="L98" i="7" s="1"/>
  <c r="G98" i="7"/>
  <c r="K97" i="7"/>
  <c r="L97" i="7" s="1"/>
  <c r="G97" i="7"/>
  <c r="K96" i="7"/>
  <c r="L96" i="7" s="1"/>
  <c r="G96" i="7"/>
  <c r="K95" i="7"/>
  <c r="L95" i="7" s="1"/>
  <c r="G95" i="7"/>
  <c r="K94" i="7"/>
  <c r="K87" i="7"/>
  <c r="L87" i="7" s="1"/>
  <c r="G87" i="7"/>
  <c r="K86" i="7"/>
  <c r="L86" i="7" s="1"/>
  <c r="O86" i="7" s="1"/>
  <c r="Q86" i="7" s="1"/>
  <c r="G86" i="7"/>
  <c r="K85" i="7"/>
  <c r="L85" i="7" s="1"/>
  <c r="K84" i="7"/>
  <c r="L84" i="7" s="1"/>
  <c r="K83" i="7"/>
  <c r="L83" i="7" s="1"/>
  <c r="K82" i="7"/>
  <c r="L82" i="7" s="1"/>
  <c r="O82" i="7" s="1"/>
  <c r="Q82" i="7" s="1"/>
  <c r="G82" i="7"/>
  <c r="K81" i="7"/>
  <c r="L81" i="7" s="1"/>
  <c r="K80" i="7"/>
  <c r="L80" i="7" s="1"/>
  <c r="G80" i="7"/>
  <c r="K79" i="7"/>
  <c r="L79" i="7" s="1"/>
  <c r="K78" i="7"/>
  <c r="L78" i="7" s="1"/>
  <c r="K77" i="7"/>
  <c r="L77" i="7" s="1"/>
  <c r="G77" i="7"/>
  <c r="K76" i="7"/>
  <c r="L76" i="7" s="1"/>
  <c r="G76" i="7"/>
  <c r="K75" i="7"/>
  <c r="L75" i="7" s="1"/>
  <c r="G75" i="7"/>
  <c r="K74" i="7"/>
  <c r="L74" i="7" s="1"/>
  <c r="K73" i="7"/>
  <c r="L73" i="7" s="1"/>
  <c r="G73" i="7"/>
  <c r="K72" i="7"/>
  <c r="L72" i="7" s="1"/>
  <c r="G72" i="7"/>
  <c r="K71" i="7"/>
  <c r="L71" i="7" s="1"/>
  <c r="G71" i="7"/>
  <c r="K70" i="7"/>
  <c r="L70" i="7" s="1"/>
  <c r="G70" i="7"/>
  <c r="K69" i="7"/>
  <c r="L69" i="7" s="1"/>
  <c r="G69" i="7"/>
  <c r="K68" i="7"/>
  <c r="L68" i="7" s="1"/>
  <c r="K67" i="7"/>
  <c r="L67" i="7" s="1"/>
  <c r="G67" i="7"/>
  <c r="K66" i="7"/>
  <c r="L66" i="7" s="1"/>
  <c r="K65" i="7"/>
  <c r="L65" i="7" s="1"/>
  <c r="G65" i="7"/>
  <c r="K64" i="7"/>
  <c r="L64" i="7" s="1"/>
  <c r="G64" i="7"/>
  <c r="K63" i="7"/>
  <c r="L63" i="7" s="1"/>
  <c r="G63" i="7"/>
  <c r="K62" i="7"/>
  <c r="L62" i="7" s="1"/>
  <c r="G62" i="7"/>
  <c r="K61" i="7"/>
  <c r="L61" i="7" s="1"/>
  <c r="G61" i="7"/>
  <c r="K60" i="7"/>
  <c r="L60" i="7" s="1"/>
  <c r="G60" i="7"/>
  <c r="K59" i="7"/>
  <c r="L59" i="7" s="1"/>
  <c r="G59" i="7"/>
  <c r="K58" i="7"/>
  <c r="L58" i="7" s="1"/>
  <c r="K57" i="7"/>
  <c r="L57" i="7" s="1"/>
  <c r="G57" i="7"/>
  <c r="K56" i="7"/>
  <c r="L56" i="7" s="1"/>
  <c r="G56" i="7"/>
  <c r="K55" i="7"/>
  <c r="L55" i="7" s="1"/>
  <c r="G55" i="7"/>
  <c r="K54" i="7"/>
  <c r="L54" i="7" s="1"/>
  <c r="G54" i="7"/>
  <c r="K53" i="7"/>
  <c r="L53" i="7" s="1"/>
  <c r="G53" i="7"/>
  <c r="K52" i="7"/>
  <c r="L52" i="7" s="1"/>
  <c r="K51" i="7"/>
  <c r="L51" i="7" s="1"/>
  <c r="K50" i="7"/>
  <c r="L50" i="7" s="1"/>
  <c r="K49" i="7"/>
  <c r="L49" i="7" s="1"/>
  <c r="G49" i="7"/>
  <c r="K48" i="7"/>
  <c r="G48" i="7"/>
  <c r="K41" i="7"/>
  <c r="L41" i="7" s="1"/>
  <c r="G41" i="7"/>
  <c r="K40" i="7"/>
  <c r="L40" i="7" s="1"/>
  <c r="G40" i="7"/>
  <c r="K39" i="7"/>
  <c r="L39" i="7" s="1"/>
  <c r="G39" i="7"/>
  <c r="K38" i="7"/>
  <c r="L38" i="7" s="1"/>
  <c r="K37" i="7"/>
  <c r="L37" i="7" s="1"/>
  <c r="K36" i="7"/>
  <c r="L36" i="7" s="1"/>
  <c r="K35" i="7"/>
  <c r="L35" i="7" s="1"/>
  <c r="G35" i="7"/>
  <c r="K34" i="7"/>
  <c r="L34" i="7" s="1"/>
  <c r="G34" i="7"/>
  <c r="K33" i="7"/>
  <c r="L33" i="7" s="1"/>
  <c r="G33" i="7"/>
  <c r="K32" i="7"/>
  <c r="L32" i="7" s="1"/>
  <c r="G32" i="7"/>
  <c r="K31" i="7"/>
  <c r="L31" i="7" s="1"/>
  <c r="G31" i="7"/>
  <c r="K30" i="7"/>
  <c r="L30" i="7" s="1"/>
  <c r="K29" i="7"/>
  <c r="L29" i="7" s="1"/>
  <c r="G29" i="7"/>
  <c r="K28" i="7"/>
  <c r="L28" i="7" s="1"/>
  <c r="G28" i="7"/>
  <c r="K27" i="7"/>
  <c r="L27" i="7" s="1"/>
  <c r="G27" i="7"/>
  <c r="K26" i="7"/>
  <c r="L26" i="7" s="1"/>
  <c r="G26" i="7"/>
  <c r="K25" i="7"/>
  <c r="L25" i="7" s="1"/>
  <c r="G25" i="7"/>
  <c r="K24" i="7"/>
  <c r="L24" i="7" s="1"/>
  <c r="G24" i="7"/>
  <c r="K23" i="7"/>
  <c r="L23" i="7" s="1"/>
  <c r="G23" i="7"/>
  <c r="K22" i="7"/>
  <c r="L22" i="7" s="1"/>
  <c r="G22" i="7"/>
  <c r="K21" i="7"/>
  <c r="L21" i="7" s="1"/>
  <c r="G21" i="7"/>
  <c r="K20" i="7"/>
  <c r="L20" i="7" s="1"/>
  <c r="G20" i="7"/>
  <c r="K19" i="7"/>
  <c r="L19" i="7" s="1"/>
  <c r="G19" i="7"/>
  <c r="K18" i="7"/>
  <c r="L18" i="7" s="1"/>
  <c r="K17" i="7"/>
  <c r="L17" i="7" s="1"/>
  <c r="G17" i="7"/>
  <c r="K16" i="7"/>
  <c r="L16" i="7" s="1"/>
  <c r="G16" i="7"/>
  <c r="K15" i="7"/>
  <c r="L15" i="7" s="1"/>
  <c r="K14" i="7"/>
  <c r="L14" i="7" s="1"/>
  <c r="G14" i="7"/>
  <c r="K13" i="7"/>
  <c r="L13" i="7" s="1"/>
  <c r="G13" i="7"/>
  <c r="K12" i="7"/>
  <c r="L12" i="7" s="1"/>
  <c r="G12" i="7"/>
  <c r="K11" i="7"/>
  <c r="L11" i="7" s="1"/>
  <c r="G11" i="7"/>
  <c r="K10" i="7"/>
  <c r="L10" i="7" s="1"/>
  <c r="G10" i="7"/>
  <c r="K9" i="7"/>
  <c r="L9" i="7" s="1"/>
  <c r="K8" i="7"/>
  <c r="L8" i="7" s="1"/>
  <c r="G8" i="7"/>
  <c r="K7" i="7"/>
  <c r="L7" i="7" s="1"/>
  <c r="G7" i="7"/>
  <c r="K6" i="7"/>
  <c r="L6" i="7" s="1"/>
  <c r="G6" i="7"/>
  <c r="K5" i="7"/>
  <c r="L5" i="7" s="1"/>
  <c r="G5" i="7"/>
  <c r="K4" i="7"/>
  <c r="L4" i="7" s="1"/>
  <c r="O4" i="7" s="1"/>
  <c r="Q4" i="7" s="1"/>
  <c r="G4" i="7"/>
  <c r="K3" i="7"/>
  <c r="L3" i="7" s="1"/>
  <c r="G3" i="7"/>
  <c r="K2" i="7"/>
  <c r="G2" i="7"/>
  <c r="M49" i="7" l="1"/>
  <c r="N49" i="7" s="1"/>
  <c r="O49" i="7"/>
  <c r="Q49" i="7" s="1"/>
  <c r="M68" i="7"/>
  <c r="N68" i="7" s="1"/>
  <c r="O68" i="7"/>
  <c r="Q68" i="7"/>
  <c r="M107" i="7"/>
  <c r="N107" i="7" s="1"/>
  <c r="O107" i="7"/>
  <c r="Q107" i="7"/>
  <c r="M130" i="7"/>
  <c r="N130" i="7" s="1"/>
  <c r="O130" i="7"/>
  <c r="Q130" i="7"/>
  <c r="M150" i="7"/>
  <c r="N150" i="7" s="1"/>
  <c r="O150" i="7"/>
  <c r="Q150" i="7" s="1"/>
  <c r="O55" i="7"/>
  <c r="Q55" i="7"/>
  <c r="M99" i="7"/>
  <c r="N99" i="7" s="1"/>
  <c r="O99" i="7"/>
  <c r="Q99" i="7" s="1"/>
  <c r="O13" i="7"/>
  <c r="Q13" i="7" s="1"/>
  <c r="M22" i="7"/>
  <c r="N22" i="7" s="1"/>
  <c r="P22" i="7" s="1"/>
  <c r="O22" i="7"/>
  <c r="Q22" i="7" s="1"/>
  <c r="M26" i="7"/>
  <c r="N26" i="7" s="1"/>
  <c r="Q26" i="7"/>
  <c r="O26" i="7"/>
  <c r="M40" i="7"/>
  <c r="N40" i="7" s="1"/>
  <c r="O40" i="7"/>
  <c r="Q40" i="7" s="1"/>
  <c r="M51" i="7"/>
  <c r="N51" i="7" s="1"/>
  <c r="O51" i="7"/>
  <c r="Q51" i="7"/>
  <c r="M60" i="7"/>
  <c r="N60" i="7" s="1"/>
  <c r="O60" i="7"/>
  <c r="Q60" i="7" s="1"/>
  <c r="M64" i="7"/>
  <c r="N64" i="7" s="1"/>
  <c r="O64" i="7"/>
  <c r="Q64" i="7"/>
  <c r="M69" i="7"/>
  <c r="N69" i="7" s="1"/>
  <c r="O69" i="7"/>
  <c r="Q69" i="7" s="1"/>
  <c r="M73" i="7"/>
  <c r="N73" i="7" s="1"/>
  <c r="P73" i="7" s="1"/>
  <c r="O73" i="7"/>
  <c r="Q73" i="7" s="1"/>
  <c r="M78" i="7"/>
  <c r="N78" i="7" s="1"/>
  <c r="O78" i="7"/>
  <c r="Q78" i="7" s="1"/>
  <c r="M84" i="7"/>
  <c r="N84" i="7" s="1"/>
  <c r="Q84" i="7"/>
  <c r="O84" i="7"/>
  <c r="M95" i="7"/>
  <c r="N95" i="7" s="1"/>
  <c r="O95" i="7"/>
  <c r="Q95" i="7" s="1"/>
  <c r="O108" i="7"/>
  <c r="Q108" i="7"/>
  <c r="M131" i="7"/>
  <c r="N131" i="7" s="1"/>
  <c r="O131" i="7"/>
  <c r="Q131" i="7" s="1"/>
  <c r="M146" i="7"/>
  <c r="N146" i="7" s="1"/>
  <c r="O146" i="7"/>
  <c r="Q146" i="7" s="1"/>
  <c r="M151" i="7"/>
  <c r="N151" i="7" s="1"/>
  <c r="O151" i="7"/>
  <c r="Q151" i="7" s="1"/>
  <c r="M155" i="7"/>
  <c r="N155" i="7" s="1"/>
  <c r="P155" i="7" s="1"/>
  <c r="O155" i="7"/>
  <c r="Q155" i="7" s="1"/>
  <c r="M25" i="7"/>
  <c r="N25" i="7" s="1"/>
  <c r="O25" i="7"/>
  <c r="Q25" i="7"/>
  <c r="M59" i="7"/>
  <c r="N59" i="7" s="1"/>
  <c r="O59" i="7"/>
  <c r="Q59" i="7" s="1"/>
  <c r="L94" i="7"/>
  <c r="O154" i="7"/>
  <c r="Q154" i="7"/>
  <c r="O17" i="7"/>
  <c r="Q17" i="7" s="1"/>
  <c r="M9" i="7"/>
  <c r="N9" i="7" s="1"/>
  <c r="O9" i="7"/>
  <c r="Q9" i="7" s="1"/>
  <c r="M18" i="7"/>
  <c r="N18" i="7" s="1"/>
  <c r="O18" i="7"/>
  <c r="Q18" i="7" s="1"/>
  <c r="O5" i="7"/>
  <c r="Q5" i="7" s="1"/>
  <c r="M31" i="7"/>
  <c r="N31" i="7" s="1"/>
  <c r="O31" i="7"/>
  <c r="Q31" i="7" s="1"/>
  <c r="M35" i="7"/>
  <c r="N35" i="7" s="1"/>
  <c r="O35" i="7"/>
  <c r="Q35" i="7"/>
  <c r="M52" i="7"/>
  <c r="N52" i="7" s="1"/>
  <c r="O52" i="7"/>
  <c r="Q52" i="7"/>
  <c r="M56" i="7"/>
  <c r="N56" i="7" s="1"/>
  <c r="Q56" i="7"/>
  <c r="O56" i="7"/>
  <c r="M74" i="7"/>
  <c r="N74" i="7" s="1"/>
  <c r="O74" i="7"/>
  <c r="Q74" i="7" s="1"/>
  <c r="M79" i="7"/>
  <c r="N79" i="7" s="1"/>
  <c r="O79" i="7"/>
  <c r="Q79" i="7" s="1"/>
  <c r="M85" i="7"/>
  <c r="N85" i="7" s="1"/>
  <c r="O85" i="7"/>
  <c r="Q85" i="7" s="1"/>
  <c r="M100" i="7"/>
  <c r="N100" i="7" s="1"/>
  <c r="O100" i="7"/>
  <c r="Q100" i="7"/>
  <c r="M109" i="7"/>
  <c r="N109" i="7" s="1"/>
  <c r="O109" i="7"/>
  <c r="Q109" i="7"/>
  <c r="M113" i="7"/>
  <c r="N113" i="7" s="1"/>
  <c r="Q113" i="7"/>
  <c r="O113" i="7"/>
  <c r="M118" i="7"/>
  <c r="N118" i="7" s="1"/>
  <c r="O118" i="7"/>
  <c r="Q118" i="7" s="1"/>
  <c r="M123" i="7"/>
  <c r="N123" i="7" s="1"/>
  <c r="O123" i="7"/>
  <c r="Q123" i="7" s="1"/>
  <c r="O127" i="7"/>
  <c r="Q127" i="7" s="1"/>
  <c r="M142" i="7"/>
  <c r="N142" i="7" s="1"/>
  <c r="P142" i="7" s="1"/>
  <c r="O142" i="7"/>
  <c r="Q142" i="7" s="1"/>
  <c r="M152" i="7"/>
  <c r="N152" i="7" s="1"/>
  <c r="O152" i="7"/>
  <c r="Q152" i="7" s="1"/>
  <c r="M72" i="7"/>
  <c r="N72" i="7" s="1"/>
  <c r="O72" i="7"/>
  <c r="Q72" i="7" s="1"/>
  <c r="M103" i="7"/>
  <c r="N103" i="7" s="1"/>
  <c r="O103" i="7"/>
  <c r="Q103" i="7" s="1"/>
  <c r="M126" i="7"/>
  <c r="N126" i="7" s="1"/>
  <c r="O126" i="7"/>
  <c r="Q126" i="7" s="1"/>
  <c r="M27" i="7"/>
  <c r="N27" i="7" s="1"/>
  <c r="O27" i="7"/>
  <c r="Q27" i="7"/>
  <c r="O41" i="7"/>
  <c r="Q41" i="7" s="1"/>
  <c r="M61" i="7"/>
  <c r="N61" i="7" s="1"/>
  <c r="O61" i="7"/>
  <c r="Q61" i="7" s="1"/>
  <c r="M65" i="7"/>
  <c r="N65" i="7" s="1"/>
  <c r="P65" i="7" s="1"/>
  <c r="O65" i="7"/>
  <c r="Q65" i="7" s="1"/>
  <c r="M70" i="7"/>
  <c r="N70" i="7" s="1"/>
  <c r="O70" i="7"/>
  <c r="Q70" i="7" s="1"/>
  <c r="Q96" i="7"/>
  <c r="O96" i="7"/>
  <c r="O114" i="7"/>
  <c r="Q114" i="7"/>
  <c r="M132" i="7"/>
  <c r="N132" i="7" s="1"/>
  <c r="P132" i="7" s="1"/>
  <c r="O132" i="7"/>
  <c r="Q132" i="7" s="1"/>
  <c r="M147" i="7"/>
  <c r="N147" i="7" s="1"/>
  <c r="O147" i="7"/>
  <c r="Q147" i="7" s="1"/>
  <c r="O156" i="7"/>
  <c r="Q156" i="7" s="1"/>
  <c r="M29" i="7"/>
  <c r="N29" i="7" s="1"/>
  <c r="O29" i="7"/>
  <c r="Q29" i="7"/>
  <c r="M145" i="7"/>
  <c r="N145" i="7" s="1"/>
  <c r="O145" i="7"/>
  <c r="Q145" i="7"/>
  <c r="O8" i="7"/>
  <c r="Q8" i="7" s="1"/>
  <c r="M34" i="7"/>
  <c r="N34" i="7" s="1"/>
  <c r="O34" i="7"/>
  <c r="Q34" i="7" s="1"/>
  <c r="M77" i="7"/>
  <c r="N77" i="7" s="1"/>
  <c r="O77" i="7"/>
  <c r="Q77" i="7" s="1"/>
  <c r="M122" i="7"/>
  <c r="N122" i="7" s="1"/>
  <c r="O122" i="7"/>
  <c r="Q122" i="7" s="1"/>
  <c r="M10" i="7"/>
  <c r="N10" i="7" s="1"/>
  <c r="O10" i="7"/>
  <c r="Q10" i="7"/>
  <c r="M19" i="7"/>
  <c r="N19" i="7" s="1"/>
  <c r="O19" i="7"/>
  <c r="Q19" i="7"/>
  <c r="M36" i="7"/>
  <c r="N36" i="7" s="1"/>
  <c r="O36" i="7"/>
  <c r="Q36" i="7" s="1"/>
  <c r="L2" i="7"/>
  <c r="K43" i="7"/>
  <c r="K44" i="7" s="1"/>
  <c r="K42" i="7"/>
  <c r="M15" i="7"/>
  <c r="N15" i="7" s="1"/>
  <c r="O15" i="7"/>
  <c r="Q15" i="7"/>
  <c r="M32" i="7"/>
  <c r="N32" i="7" s="1"/>
  <c r="O32" i="7"/>
  <c r="Q32" i="7" s="1"/>
  <c r="M37" i="7"/>
  <c r="N37" i="7" s="1"/>
  <c r="O37" i="7"/>
  <c r="Q37" i="7" s="1"/>
  <c r="G88" i="7"/>
  <c r="M53" i="7"/>
  <c r="N53" i="7" s="1"/>
  <c r="O53" i="7"/>
  <c r="Q53" i="7" s="1"/>
  <c r="M57" i="7"/>
  <c r="N57" i="7" s="1"/>
  <c r="O57" i="7"/>
  <c r="Q57" i="7" s="1"/>
  <c r="M66" i="7"/>
  <c r="N66" i="7" s="1"/>
  <c r="O66" i="7"/>
  <c r="Q66" i="7" s="1"/>
  <c r="M75" i="7"/>
  <c r="N75" i="7" s="1"/>
  <c r="O75" i="7"/>
  <c r="Q75" i="7" s="1"/>
  <c r="M80" i="7"/>
  <c r="N80" i="7" s="1"/>
  <c r="O80" i="7"/>
  <c r="Q80" i="7"/>
  <c r="M101" i="7"/>
  <c r="N101" i="7" s="1"/>
  <c r="P101" i="7" s="1"/>
  <c r="O101" i="7"/>
  <c r="Q101" i="7" s="1"/>
  <c r="M105" i="7"/>
  <c r="N105" i="7" s="1"/>
  <c r="O105" i="7"/>
  <c r="Q105" i="7" s="1"/>
  <c r="M110" i="7"/>
  <c r="N110" i="7" s="1"/>
  <c r="O110" i="7"/>
  <c r="Q110" i="7"/>
  <c r="M115" i="7"/>
  <c r="N115" i="7" s="1"/>
  <c r="O115" i="7"/>
  <c r="Q115" i="7" s="1"/>
  <c r="M124" i="7"/>
  <c r="N124" i="7" s="1"/>
  <c r="O124" i="7"/>
  <c r="Q124" i="7"/>
  <c r="M128" i="7"/>
  <c r="N128" i="7" s="1"/>
  <c r="O128" i="7"/>
  <c r="Q128" i="7"/>
  <c r="M133" i="7"/>
  <c r="N133" i="7" s="1"/>
  <c r="O133" i="7"/>
  <c r="Q133" i="7" s="1"/>
  <c r="M143" i="7"/>
  <c r="N143" i="7" s="1"/>
  <c r="O143" i="7"/>
  <c r="Q143" i="7" s="1"/>
  <c r="M12" i="7"/>
  <c r="N12" i="7" s="1"/>
  <c r="O12" i="7"/>
  <c r="Q12" i="7" s="1"/>
  <c r="M39" i="7"/>
  <c r="N39" i="7" s="1"/>
  <c r="O39" i="7"/>
  <c r="Q39" i="7" s="1"/>
  <c r="O63" i="7"/>
  <c r="Q63" i="7" s="1"/>
  <c r="O98" i="7"/>
  <c r="Q98" i="7" s="1"/>
  <c r="M50" i="7"/>
  <c r="N50" i="7" s="1"/>
  <c r="O50" i="7"/>
  <c r="Q50" i="7"/>
  <c r="M83" i="7"/>
  <c r="N83" i="7" s="1"/>
  <c r="O83" i="7"/>
  <c r="Q83" i="7" s="1"/>
  <c r="M117" i="7"/>
  <c r="N117" i="7" s="1"/>
  <c r="O117" i="7"/>
  <c r="Q117" i="7" s="1"/>
  <c r="M141" i="7"/>
  <c r="N141" i="7" s="1"/>
  <c r="O141" i="7"/>
  <c r="Q141" i="7"/>
  <c r="M14" i="7"/>
  <c r="N14" i="7" s="1"/>
  <c r="O14" i="7"/>
  <c r="Q14" i="7" s="1"/>
  <c r="M23" i="7"/>
  <c r="N23" i="7" s="1"/>
  <c r="P23" i="7" s="1"/>
  <c r="O23" i="7"/>
  <c r="Q23" i="7" s="1"/>
  <c r="M6" i="7"/>
  <c r="N6" i="7" s="1"/>
  <c r="O6" i="7"/>
  <c r="Q6" i="7" s="1"/>
  <c r="M11" i="7"/>
  <c r="N11" i="7" s="1"/>
  <c r="O11" i="7"/>
  <c r="Q11" i="7" s="1"/>
  <c r="M20" i="7"/>
  <c r="N20" i="7" s="1"/>
  <c r="P20" i="7" s="1"/>
  <c r="O20" i="7"/>
  <c r="Q20" i="7" s="1"/>
  <c r="M24" i="7"/>
  <c r="N24" i="7" s="1"/>
  <c r="O24" i="7"/>
  <c r="Q24" i="7" s="1"/>
  <c r="M28" i="7"/>
  <c r="N28" i="7" s="1"/>
  <c r="P28" i="7" s="1"/>
  <c r="O28" i="7"/>
  <c r="Q28" i="7" s="1"/>
  <c r="M38" i="7"/>
  <c r="N38" i="7" s="1"/>
  <c r="O38" i="7"/>
  <c r="Q38" i="7" s="1"/>
  <c r="L48" i="7"/>
  <c r="K88" i="7"/>
  <c r="K89" i="7"/>
  <c r="K90" i="7" s="1"/>
  <c r="M58" i="7"/>
  <c r="N58" i="7" s="1"/>
  <c r="O58" i="7"/>
  <c r="Q58" i="7" s="1"/>
  <c r="O62" i="7"/>
  <c r="Q62" i="7" s="1"/>
  <c r="M71" i="7"/>
  <c r="N71" i="7" s="1"/>
  <c r="O71" i="7"/>
  <c r="Q71" i="7"/>
  <c r="M81" i="7"/>
  <c r="N81" i="7" s="1"/>
  <c r="O81" i="7"/>
  <c r="Q81" i="7" s="1"/>
  <c r="M97" i="7"/>
  <c r="N97" i="7" s="1"/>
  <c r="O97" i="7"/>
  <c r="Q97" i="7" s="1"/>
  <c r="M120" i="7"/>
  <c r="N120" i="7" s="1"/>
  <c r="O120" i="7"/>
  <c r="Q120" i="7" s="1"/>
  <c r="M144" i="7"/>
  <c r="N144" i="7" s="1"/>
  <c r="O144" i="7"/>
  <c r="Q144" i="7"/>
  <c r="O148" i="7"/>
  <c r="Q148" i="7" s="1"/>
  <c r="M153" i="7"/>
  <c r="N153" i="7" s="1"/>
  <c r="O153" i="7"/>
  <c r="Q153" i="7" s="1"/>
  <c r="M157" i="7"/>
  <c r="N157" i="7" s="1"/>
  <c r="P157" i="7" s="1"/>
  <c r="O157" i="7"/>
  <c r="Q157" i="7"/>
  <c r="M21" i="7"/>
  <c r="N21" i="7" s="1"/>
  <c r="P21" i="7" s="1"/>
  <c r="O21" i="7"/>
  <c r="Q21" i="7"/>
  <c r="M159" i="7"/>
  <c r="N159" i="7" s="1"/>
  <c r="P159" i="7" s="1"/>
  <c r="O159" i="7"/>
  <c r="Q159" i="7" s="1"/>
  <c r="M30" i="7"/>
  <c r="N30" i="7" s="1"/>
  <c r="O30" i="7"/>
  <c r="Q30" i="7" s="1"/>
  <c r="O112" i="7"/>
  <c r="Q112" i="7"/>
  <c r="O3" i="7"/>
  <c r="Q3" i="7"/>
  <c r="O7" i="7"/>
  <c r="Q7" i="7" s="1"/>
  <c r="M16" i="7"/>
  <c r="N16" i="7" s="1"/>
  <c r="P16" i="7" s="1"/>
  <c r="O16" i="7"/>
  <c r="Q16" i="7" s="1"/>
  <c r="M33" i="7"/>
  <c r="N33" i="7" s="1"/>
  <c r="O33" i="7"/>
  <c r="Q33" i="7" s="1"/>
  <c r="M54" i="7"/>
  <c r="N54" i="7" s="1"/>
  <c r="O54" i="7"/>
  <c r="Q54" i="7"/>
  <c r="M67" i="7"/>
  <c r="N67" i="7" s="1"/>
  <c r="O67" i="7"/>
  <c r="Q67" i="7" s="1"/>
  <c r="M76" i="7"/>
  <c r="N76" i="7" s="1"/>
  <c r="O76" i="7"/>
  <c r="Q76" i="7"/>
  <c r="M87" i="7"/>
  <c r="N87" i="7" s="1"/>
  <c r="P87" i="7" s="1"/>
  <c r="O87" i="7"/>
  <c r="Q87" i="7" s="1"/>
  <c r="M102" i="7"/>
  <c r="N102" i="7" s="1"/>
  <c r="O102" i="7"/>
  <c r="Q102" i="7" s="1"/>
  <c r="M106" i="7"/>
  <c r="N106" i="7" s="1"/>
  <c r="O106" i="7"/>
  <c r="Q106" i="7" s="1"/>
  <c r="M111" i="7"/>
  <c r="N111" i="7" s="1"/>
  <c r="O111" i="7"/>
  <c r="Q111" i="7"/>
  <c r="M116" i="7"/>
  <c r="N116" i="7" s="1"/>
  <c r="P116" i="7" s="1"/>
  <c r="O116" i="7"/>
  <c r="Q116" i="7" s="1"/>
  <c r="M125" i="7"/>
  <c r="N125" i="7" s="1"/>
  <c r="O125" i="7"/>
  <c r="Q125" i="7"/>
  <c r="M129" i="7"/>
  <c r="N129" i="7" s="1"/>
  <c r="P129" i="7" s="1"/>
  <c r="O129" i="7"/>
  <c r="Q129" i="7" s="1"/>
  <c r="K160" i="7"/>
  <c r="K161" i="7"/>
  <c r="K162" i="7" s="1"/>
  <c r="M149" i="7"/>
  <c r="N149" i="7" s="1"/>
  <c r="O149" i="7"/>
  <c r="Q149" i="7"/>
  <c r="M158" i="7"/>
  <c r="N158" i="7" s="1"/>
  <c r="P158" i="7" s="1"/>
  <c r="O158" i="7"/>
  <c r="Q158" i="7"/>
  <c r="P31" i="7"/>
  <c r="P105" i="7"/>
  <c r="P59" i="7"/>
  <c r="P128" i="7"/>
  <c r="P19" i="7"/>
  <c r="P61" i="7"/>
  <c r="P100" i="7"/>
  <c r="P97" i="7"/>
  <c r="G51" i="7"/>
  <c r="G78" i="7"/>
  <c r="P78" i="7" s="1"/>
  <c r="P120" i="7"/>
  <c r="G149" i="7"/>
  <c r="P149" i="7" s="1"/>
  <c r="P12" i="7"/>
  <c r="P67" i="7"/>
  <c r="P14" i="7"/>
  <c r="M3" i="7"/>
  <c r="N3" i="7" s="1"/>
  <c r="P3" i="7" s="1"/>
  <c r="P69" i="7"/>
  <c r="M62" i="7"/>
  <c r="N62" i="7" s="1"/>
  <c r="P62" i="7" s="1"/>
  <c r="M7" i="7"/>
  <c r="N7" i="7" s="1"/>
  <c r="P7" i="7" s="1"/>
  <c r="P27" i="7"/>
  <c r="P124" i="7"/>
  <c r="P34" i="7"/>
  <c r="M121" i="7"/>
  <c r="N121" i="7" s="1"/>
  <c r="P121" i="7" s="1"/>
  <c r="P146" i="7"/>
  <c r="G9" i="7"/>
  <c r="G43" i="7" s="1"/>
  <c r="G44" i="7" s="1"/>
  <c r="G18" i="7"/>
  <c r="P18" i="7" s="1"/>
  <c r="P80" i="7"/>
  <c r="G84" i="7"/>
  <c r="G133" i="7"/>
  <c r="G159" i="7"/>
  <c r="P60" i="7"/>
  <c r="P125" i="7"/>
  <c r="G15" i="7"/>
  <c r="P15" i="7" s="1"/>
  <c r="G30" i="7"/>
  <c r="P30" i="7" s="1"/>
  <c r="G37" i="7"/>
  <c r="P37" i="7" s="1"/>
  <c r="M63" i="7"/>
  <c r="N63" i="7" s="1"/>
  <c r="P63" i="7" s="1"/>
  <c r="G74" i="7"/>
  <c r="P74" i="7" s="1"/>
  <c r="P145" i="7"/>
  <c r="P95" i="7"/>
  <c r="G150" i="7"/>
  <c r="P150" i="7" s="1"/>
  <c r="P153" i="7"/>
  <c r="M154" i="7"/>
  <c r="N154" i="7" s="1"/>
  <c r="P154" i="7" s="1"/>
  <c r="P53" i="7"/>
  <c r="M2" i="7"/>
  <c r="M17" i="7"/>
  <c r="N17" i="7" s="1"/>
  <c r="P17" i="7" s="1"/>
  <c r="P77" i="7"/>
  <c r="P111" i="7"/>
  <c r="P126" i="7"/>
  <c r="L140" i="7"/>
  <c r="G158" i="7"/>
  <c r="P39" i="7"/>
  <c r="P76" i="7"/>
  <c r="P117" i="7"/>
  <c r="P11" i="7"/>
  <c r="P10" i="7"/>
  <c r="M4" i="7"/>
  <c r="N4" i="7" s="1"/>
  <c r="P4" i="7" s="1"/>
  <c r="M55" i="7"/>
  <c r="N55" i="7" s="1"/>
  <c r="P55" i="7" s="1"/>
  <c r="G109" i="7"/>
  <c r="P109" i="7" s="1"/>
  <c r="P26" i="7"/>
  <c r="P6" i="7"/>
  <c r="M8" i="7"/>
  <c r="N8" i="7" s="1"/>
  <c r="P8" i="7" s="1"/>
  <c r="P29" i="7"/>
  <c r="M41" i="7"/>
  <c r="N41" i="7" s="1"/>
  <c r="P54" i="7"/>
  <c r="P64" i="7"/>
  <c r="G66" i="7"/>
  <c r="P113" i="7"/>
  <c r="P133" i="7"/>
  <c r="M5" i="7"/>
  <c r="N5" i="7" s="1"/>
  <c r="P5" i="7" s="1"/>
  <c r="G36" i="7"/>
  <c r="P36" i="7" s="1"/>
  <c r="M127" i="7"/>
  <c r="N127" i="7" s="1"/>
  <c r="G50" i="7"/>
  <c r="P50" i="7" s="1"/>
  <c r="P57" i="7"/>
  <c r="G68" i="7"/>
  <c r="G79" i="7"/>
  <c r="P79" i="7" s="1"/>
  <c r="M108" i="7"/>
  <c r="N108" i="7" s="1"/>
  <c r="P108" i="7" s="1"/>
  <c r="M13" i="7"/>
  <c r="N13" i="7" s="1"/>
  <c r="P13" i="7" s="1"/>
  <c r="P33" i="7"/>
  <c r="G38" i="7"/>
  <c r="P38" i="7" s="1"/>
  <c r="P72" i="7"/>
  <c r="G130" i="7"/>
  <c r="P130" i="7" s="1"/>
  <c r="P32" i="7"/>
  <c r="G52" i="7"/>
  <c r="P52" i="7" s="1"/>
  <c r="G81" i="7"/>
  <c r="P81" i="7" s="1"/>
  <c r="M82" i="7"/>
  <c r="N82" i="7" s="1"/>
  <c r="P82" i="7" s="1"/>
  <c r="G122" i="7"/>
  <c r="P25" i="7"/>
  <c r="P56" i="7"/>
  <c r="G58" i="7"/>
  <c r="P58" i="7" s="1"/>
  <c r="P71" i="7"/>
  <c r="P75" i="7"/>
  <c r="G94" i="7"/>
  <c r="M96" i="7"/>
  <c r="N96" i="7" s="1"/>
  <c r="P96" i="7" s="1"/>
  <c r="G99" i="7"/>
  <c r="P99" i="7" s="1"/>
  <c r="P24" i="7"/>
  <c r="P35" i="7"/>
  <c r="P41" i="7"/>
  <c r="P70" i="7"/>
  <c r="P40" i="7"/>
  <c r="P49" i="7"/>
  <c r="P106" i="7"/>
  <c r="P102" i="7"/>
  <c r="M104" i="7"/>
  <c r="N104" i="7" s="1"/>
  <c r="P104" i="7" s="1"/>
  <c r="G107" i="7"/>
  <c r="P107" i="7" s="1"/>
  <c r="G85" i="7"/>
  <c r="P85" i="7" s="1"/>
  <c r="G114" i="7"/>
  <c r="M86" i="7"/>
  <c r="N86" i="7" s="1"/>
  <c r="P118" i="7"/>
  <c r="J119" i="7" s="1"/>
  <c r="P147" i="7"/>
  <c r="P103" i="7"/>
  <c r="P123" i="7"/>
  <c r="P131" i="7"/>
  <c r="P143" i="7"/>
  <c r="G83" i="7"/>
  <c r="P83" i="7" s="1"/>
  <c r="P84" i="7"/>
  <c r="M98" i="7"/>
  <c r="N98" i="7" s="1"/>
  <c r="P98" i="7" s="1"/>
  <c r="P110" i="7"/>
  <c r="M112" i="7"/>
  <c r="N112" i="7" s="1"/>
  <c r="P112" i="7" s="1"/>
  <c r="G115" i="7"/>
  <c r="P115" i="7" s="1"/>
  <c r="P127" i="7"/>
  <c r="P141" i="7"/>
  <c r="P151" i="7"/>
  <c r="M140" i="7"/>
  <c r="G144" i="7"/>
  <c r="G161" i="7" s="1"/>
  <c r="G162" i="7" s="1"/>
  <c r="M148" i="7"/>
  <c r="N148" i="7" s="1"/>
  <c r="P148" i="7" s="1"/>
  <c r="G152" i="7"/>
  <c r="P152" i="7" s="1"/>
  <c r="M156" i="7"/>
  <c r="N156" i="7" s="1"/>
  <c r="P156" i="7" s="1"/>
  <c r="M114" i="7"/>
  <c r="G134" i="7" l="1"/>
  <c r="G135" i="7"/>
  <c r="G136" i="7" s="1"/>
  <c r="L160" i="7"/>
  <c r="O140" i="7"/>
  <c r="Q140" i="7" s="1"/>
  <c r="L161" i="7"/>
  <c r="L162" i="7" s="1"/>
  <c r="G89" i="7"/>
  <c r="G90" i="7" s="1"/>
  <c r="P122" i="7"/>
  <c r="G160" i="7"/>
  <c r="M94" i="7"/>
  <c r="O94" i="7"/>
  <c r="P51" i="7"/>
  <c r="Q2" i="7"/>
  <c r="L42" i="7"/>
  <c r="O2" i="7"/>
  <c r="L43" i="7"/>
  <c r="L44" i="7" s="1"/>
  <c r="J134" i="7"/>
  <c r="J135" i="7"/>
  <c r="J136" i="7" s="1"/>
  <c r="M42" i="7"/>
  <c r="M43" i="7"/>
  <c r="M44" i="7" s="1"/>
  <c r="G42" i="7"/>
  <c r="P144" i="7"/>
  <c r="M160" i="7"/>
  <c r="M161" i="7"/>
  <c r="M162" i="7" s="1"/>
  <c r="P66" i="7"/>
  <c r="M48" i="7"/>
  <c r="O48" i="7"/>
  <c r="L88" i="7"/>
  <c r="L89" i="7"/>
  <c r="L90" i="7" s="1"/>
  <c r="N2" i="7"/>
  <c r="P9" i="7"/>
  <c r="N114" i="7"/>
  <c r="P114" i="7" s="1"/>
  <c r="K119" i="7"/>
  <c r="P86" i="7"/>
  <c r="P68" i="7"/>
  <c r="N140" i="7"/>
  <c r="P2" i="7"/>
  <c r="Q160" i="7" l="1"/>
  <c r="Q161" i="7"/>
  <c r="Q162" i="7" s="1"/>
  <c r="Q48" i="7"/>
  <c r="O89" i="7"/>
  <c r="O90" i="7" s="1"/>
  <c r="O88" i="7"/>
  <c r="N161" i="7"/>
  <c r="N162" i="7" s="1"/>
  <c r="N160" i="7"/>
  <c r="Q43" i="7"/>
  <c r="Q44" i="7" s="1"/>
  <c r="Q42" i="7"/>
  <c r="K134" i="7"/>
  <c r="K135" i="7"/>
  <c r="K136" i="7" s="1"/>
  <c r="Q94" i="7"/>
  <c r="O43" i="7"/>
  <c r="O44" i="7" s="1"/>
  <c r="O42" i="7"/>
  <c r="N94" i="7"/>
  <c r="M88" i="7"/>
  <c r="M89" i="7"/>
  <c r="M90" i="7" s="1"/>
  <c r="N48" i="7"/>
  <c r="O161" i="7"/>
  <c r="O162" i="7" s="1"/>
  <c r="O160" i="7"/>
  <c r="P43" i="7"/>
  <c r="P44" i="7" s="1"/>
  <c r="P42" i="7"/>
  <c r="N43" i="7"/>
  <c r="N44" i="7" s="1"/>
  <c r="N42" i="7"/>
  <c r="P140" i="7"/>
  <c r="L119" i="7"/>
  <c r="O119" i="7" l="1"/>
  <c r="Q119" i="7"/>
  <c r="Q134" i="7" s="1"/>
  <c r="L134" i="7"/>
  <c r="L135" i="7"/>
  <c r="L136" i="7" s="1"/>
  <c r="N89" i="7"/>
  <c r="N90" i="7" s="1"/>
  <c r="N88" i="7"/>
  <c r="P48" i="7"/>
  <c r="Q135" i="7"/>
  <c r="Q136" i="7" s="1"/>
  <c r="P160" i="7"/>
  <c r="P161" i="7"/>
  <c r="P162" i="7" s="1"/>
  <c r="P94" i="7"/>
  <c r="Q88" i="7"/>
  <c r="Q89" i="7"/>
  <c r="Q90" i="7" s="1"/>
  <c r="M119" i="7"/>
  <c r="P89" i="7" l="1"/>
  <c r="P90" i="7" s="1"/>
  <c r="P88" i="7"/>
  <c r="M135" i="7"/>
  <c r="M136" i="7" s="1"/>
  <c r="M134" i="7"/>
  <c r="O134" i="7"/>
  <c r="O135" i="7"/>
  <c r="O136" i="7" s="1"/>
  <c r="N119" i="7"/>
  <c r="N135" i="7" l="1"/>
  <c r="N136" i="7" s="1"/>
  <c r="N134" i="7"/>
  <c r="P119" i="7"/>
  <c r="P134" i="7" l="1"/>
  <c r="P135" i="7"/>
  <c r="P136" i="7" s="1"/>
  <c r="G7" i="6"/>
  <c r="G8" i="6" s="1"/>
  <c r="G9" i="6" s="1"/>
  <c r="F7" i="6"/>
  <c r="F8" i="6" s="1"/>
  <c r="F9" i="6" s="1"/>
  <c r="H6" i="6"/>
  <c r="I6" i="6" s="1"/>
  <c r="H5" i="6"/>
  <c r="I5" i="6" s="1"/>
  <c r="H4" i="6"/>
  <c r="J4" i="6" s="1"/>
  <c r="H3" i="6"/>
  <c r="H7" i="6" l="1"/>
  <c r="J5" i="6"/>
  <c r="I3" i="6"/>
  <c r="J6" i="6"/>
  <c r="H8" i="6"/>
  <c r="H9" i="6" s="1"/>
  <c r="I4" i="6"/>
  <c r="J3" i="6"/>
  <c r="J7" i="6" l="1"/>
  <c r="J8" i="6" s="1"/>
  <c r="J9" i="6" s="1"/>
  <c r="I7" i="6"/>
  <c r="I8" i="6" s="1"/>
  <c r="I9" i="6" s="1"/>
  <c r="D77" i="5" l="1"/>
  <c r="D78" i="5" s="1"/>
  <c r="D76" i="5"/>
  <c r="D57" i="5"/>
  <c r="D58" i="5" s="1"/>
  <c r="D56" i="5"/>
  <c r="D37" i="5"/>
  <c r="D38" i="5" s="1"/>
  <c r="D36" i="5"/>
  <c r="D18" i="5"/>
  <c r="D19" i="5" s="1"/>
  <c r="D17" i="5"/>
  <c r="G202" i="4" l="1"/>
  <c r="H202" i="4" s="1"/>
  <c r="I202" i="4" s="1"/>
  <c r="G201" i="4"/>
  <c r="H201" i="4" s="1"/>
  <c r="I201" i="4" s="1"/>
  <c r="G200" i="4"/>
  <c r="H200" i="4" s="1"/>
  <c r="I200" i="4" s="1"/>
  <c r="H199" i="4"/>
  <c r="I199" i="4" s="1"/>
  <c r="G199" i="4"/>
  <c r="G198" i="4"/>
  <c r="H198" i="4" s="1"/>
  <c r="I198" i="4" s="1"/>
  <c r="H197" i="4"/>
  <c r="I197" i="4" s="1"/>
  <c r="G197" i="4"/>
  <c r="G196" i="4"/>
  <c r="H196" i="4" s="1"/>
  <c r="I196" i="4" s="1"/>
  <c r="G195" i="4"/>
  <c r="H195" i="4" s="1"/>
  <c r="I195" i="4" s="1"/>
  <c r="G194" i="4"/>
  <c r="H194" i="4" s="1"/>
  <c r="I194" i="4" s="1"/>
  <c r="G193" i="4"/>
  <c r="H193" i="4" s="1"/>
  <c r="I193" i="4" s="1"/>
  <c r="G192" i="4"/>
  <c r="H192" i="4" s="1"/>
  <c r="I192" i="4" s="1"/>
  <c r="G191" i="4"/>
  <c r="H191" i="4" s="1"/>
  <c r="I191" i="4" s="1"/>
  <c r="G190" i="4"/>
  <c r="H190" i="4" s="1"/>
  <c r="I190" i="4" s="1"/>
  <c r="H189" i="4"/>
  <c r="I189" i="4" s="1"/>
  <c r="G189" i="4"/>
  <c r="G188" i="4"/>
  <c r="H188" i="4" s="1"/>
  <c r="I188" i="4" s="1"/>
  <c r="G187" i="4"/>
  <c r="H187" i="4" s="1"/>
  <c r="I187" i="4" s="1"/>
  <c r="G186" i="4"/>
  <c r="H186" i="4" s="1"/>
  <c r="I186" i="4" s="1"/>
  <c r="G185" i="4"/>
  <c r="H185" i="4" s="1"/>
  <c r="I185" i="4" s="1"/>
  <c r="G184" i="4"/>
  <c r="H184" i="4" s="1"/>
  <c r="I184" i="4" s="1"/>
  <c r="G183" i="4"/>
  <c r="H183" i="4" s="1"/>
  <c r="I183" i="4" s="1"/>
  <c r="G182" i="4"/>
  <c r="H182" i="4" s="1"/>
  <c r="I182" i="4" s="1"/>
  <c r="G181" i="4"/>
  <c r="H181" i="4" s="1"/>
  <c r="I181" i="4" s="1"/>
  <c r="G180" i="4"/>
  <c r="H180" i="4" s="1"/>
  <c r="I180" i="4" s="1"/>
  <c r="H179" i="4"/>
  <c r="I179" i="4" s="1"/>
  <c r="G179" i="4"/>
  <c r="G178" i="4"/>
  <c r="H178" i="4" s="1"/>
  <c r="I178" i="4" s="1"/>
  <c r="G177" i="4"/>
  <c r="H177" i="4" s="1"/>
  <c r="I177" i="4" s="1"/>
  <c r="H176" i="4"/>
  <c r="I176" i="4" s="1"/>
  <c r="G176" i="4"/>
  <c r="G175" i="4"/>
  <c r="H175" i="4" s="1"/>
  <c r="I175" i="4" s="1"/>
  <c r="G174" i="4"/>
  <c r="H174" i="4" s="1"/>
  <c r="I174" i="4" s="1"/>
  <c r="G173" i="4"/>
  <c r="H173" i="4" s="1"/>
  <c r="I173" i="4" s="1"/>
  <c r="G172" i="4"/>
  <c r="H172" i="4" s="1"/>
  <c r="I172" i="4" s="1"/>
  <c r="J182" i="4" s="1"/>
  <c r="K182" i="4" s="1"/>
  <c r="L182" i="4" s="1"/>
  <c r="M182" i="4" s="1"/>
  <c r="N182" i="4" s="1"/>
  <c r="I171" i="4"/>
  <c r="H171" i="4"/>
  <c r="G171" i="4"/>
  <c r="G170" i="4"/>
  <c r="H170" i="4" s="1"/>
  <c r="I170" i="4" s="1"/>
  <c r="G169" i="4"/>
  <c r="H169" i="4" s="1"/>
  <c r="I169" i="4" s="1"/>
  <c r="G168" i="4"/>
  <c r="H168" i="4" s="1"/>
  <c r="I168" i="4" s="1"/>
  <c r="H167" i="4"/>
  <c r="I167" i="4" s="1"/>
  <c r="G167" i="4"/>
  <c r="G166" i="4"/>
  <c r="H166" i="4" s="1"/>
  <c r="I166" i="4" s="1"/>
  <c r="G165" i="4"/>
  <c r="H165" i="4" s="1"/>
  <c r="I165" i="4" s="1"/>
  <c r="G164" i="4"/>
  <c r="H164" i="4" s="1"/>
  <c r="I164" i="4" s="1"/>
  <c r="G163" i="4"/>
  <c r="H163" i="4" s="1"/>
  <c r="I163" i="4" s="1"/>
  <c r="G162" i="4"/>
  <c r="H162" i="4" s="1"/>
  <c r="I162" i="4" s="1"/>
  <c r="G161" i="4"/>
  <c r="H161" i="4" s="1"/>
  <c r="I161" i="4" s="1"/>
  <c r="G160" i="4"/>
  <c r="H160" i="4" s="1"/>
  <c r="I160" i="4" s="1"/>
  <c r="G159" i="4"/>
  <c r="H159" i="4" s="1"/>
  <c r="I159" i="4" s="1"/>
  <c r="G158" i="4"/>
  <c r="H158" i="4" s="1"/>
  <c r="I158" i="4" s="1"/>
  <c r="H157" i="4"/>
  <c r="I157" i="4" s="1"/>
  <c r="G157" i="4"/>
  <c r="G156" i="4"/>
  <c r="H156" i="4" s="1"/>
  <c r="I156" i="4" s="1"/>
  <c r="I155" i="4"/>
  <c r="H155" i="4"/>
  <c r="G155" i="4"/>
  <c r="G154" i="4"/>
  <c r="H154" i="4" s="1"/>
  <c r="I154" i="4" s="1"/>
  <c r="G153" i="4"/>
  <c r="H153" i="4" s="1"/>
  <c r="I153" i="4" s="1"/>
  <c r="H152" i="4"/>
  <c r="I152" i="4" s="1"/>
  <c r="G152" i="4"/>
  <c r="G151" i="4"/>
  <c r="H151" i="4" s="1"/>
  <c r="I151" i="4" s="1"/>
  <c r="G150" i="4"/>
  <c r="H150" i="4" s="1"/>
  <c r="I150" i="4" s="1"/>
  <c r="H149" i="4"/>
  <c r="I149" i="4" s="1"/>
  <c r="G149" i="4"/>
  <c r="G148" i="4"/>
  <c r="H148" i="4" s="1"/>
  <c r="I148" i="4" s="1"/>
  <c r="G147" i="4"/>
  <c r="H147" i="4" s="1"/>
  <c r="I147" i="4" s="1"/>
  <c r="H146" i="4"/>
  <c r="I146" i="4" s="1"/>
  <c r="G146" i="4"/>
  <c r="G145" i="4"/>
  <c r="H145" i="4" s="1"/>
  <c r="I145" i="4" s="1"/>
  <c r="H144" i="4"/>
  <c r="I144" i="4" s="1"/>
  <c r="G144" i="4"/>
  <c r="G143" i="4"/>
  <c r="H143" i="4" s="1"/>
  <c r="I143" i="4" s="1"/>
  <c r="G142" i="4"/>
  <c r="H142" i="4" s="1"/>
  <c r="I142" i="4" s="1"/>
  <c r="G141" i="4"/>
  <c r="H141" i="4" s="1"/>
  <c r="I141" i="4" s="1"/>
  <c r="G140" i="4"/>
  <c r="H140" i="4" s="1"/>
  <c r="I140" i="4" s="1"/>
  <c r="H139" i="4"/>
  <c r="I139" i="4" s="1"/>
  <c r="G139" i="4"/>
  <c r="G138" i="4"/>
  <c r="H138" i="4" s="1"/>
  <c r="I138" i="4" s="1"/>
  <c r="G137" i="4"/>
  <c r="H137" i="4" s="1"/>
  <c r="I137" i="4" s="1"/>
  <c r="G136" i="4"/>
  <c r="H136" i="4" s="1"/>
  <c r="I136" i="4" s="1"/>
  <c r="G135" i="4"/>
  <c r="H135" i="4" s="1"/>
  <c r="I135" i="4" s="1"/>
  <c r="G134" i="4"/>
  <c r="H134" i="4" s="1"/>
  <c r="I134" i="4" s="1"/>
  <c r="G133" i="4"/>
  <c r="H133" i="4" s="1"/>
  <c r="I133" i="4" s="1"/>
  <c r="G132" i="4"/>
  <c r="H132" i="4" s="1"/>
  <c r="I132" i="4" s="1"/>
  <c r="G131" i="4"/>
  <c r="H131" i="4" s="1"/>
  <c r="I131" i="4" s="1"/>
  <c r="G130" i="4"/>
  <c r="H130" i="4" s="1"/>
  <c r="I130" i="4" s="1"/>
  <c r="G129" i="4"/>
  <c r="H129" i="4" s="1"/>
  <c r="I129" i="4" s="1"/>
  <c r="H128" i="4"/>
  <c r="I128" i="4" s="1"/>
  <c r="G128" i="4"/>
  <c r="H127" i="4"/>
  <c r="I127" i="4" s="1"/>
  <c r="G127" i="4"/>
  <c r="G126" i="4"/>
  <c r="H126" i="4" s="1"/>
  <c r="I126" i="4" s="1"/>
  <c r="G125" i="4"/>
  <c r="H125" i="4" s="1"/>
  <c r="I125" i="4" s="1"/>
  <c r="G124" i="4"/>
  <c r="H124" i="4" s="1"/>
  <c r="I124" i="4" s="1"/>
  <c r="G123" i="4"/>
  <c r="H123" i="4" s="1"/>
  <c r="I123" i="4" s="1"/>
  <c r="G122" i="4"/>
  <c r="H122" i="4" s="1"/>
  <c r="I122" i="4" s="1"/>
  <c r="G121" i="4"/>
  <c r="H121" i="4" s="1"/>
  <c r="I121" i="4" s="1"/>
  <c r="G120" i="4"/>
  <c r="H120" i="4" s="1"/>
  <c r="I120" i="4" s="1"/>
  <c r="H119" i="4"/>
  <c r="I119" i="4" s="1"/>
  <c r="G119" i="4"/>
  <c r="G118" i="4"/>
  <c r="H118" i="4" s="1"/>
  <c r="I118" i="4" s="1"/>
  <c r="H117" i="4"/>
  <c r="I117" i="4" s="1"/>
  <c r="G117" i="4"/>
  <c r="G116" i="4"/>
  <c r="H116" i="4" s="1"/>
  <c r="I116" i="4" s="1"/>
  <c r="G115" i="4"/>
  <c r="H115" i="4" s="1"/>
  <c r="I115" i="4" s="1"/>
  <c r="G114" i="4"/>
  <c r="H114" i="4" s="1"/>
  <c r="I114" i="4" s="1"/>
  <c r="G113" i="4"/>
  <c r="H113" i="4" s="1"/>
  <c r="I113" i="4" s="1"/>
  <c r="G112" i="4"/>
  <c r="H112" i="4" s="1"/>
  <c r="I112" i="4" s="1"/>
  <c r="G111" i="4"/>
  <c r="H111" i="4" s="1"/>
  <c r="I111" i="4" s="1"/>
  <c r="G110" i="4"/>
  <c r="H110" i="4" s="1"/>
  <c r="I110" i="4" s="1"/>
  <c r="H109" i="4"/>
  <c r="I109" i="4" s="1"/>
  <c r="G109" i="4"/>
  <c r="G108" i="4"/>
  <c r="H108" i="4" s="1"/>
  <c r="I108" i="4" s="1"/>
  <c r="G107" i="4"/>
  <c r="H107" i="4" s="1"/>
  <c r="I107" i="4" s="1"/>
  <c r="G106" i="4"/>
  <c r="H106" i="4" s="1"/>
  <c r="I106" i="4" s="1"/>
  <c r="G105" i="4"/>
  <c r="H105" i="4" s="1"/>
  <c r="I105" i="4" s="1"/>
  <c r="G104" i="4"/>
  <c r="H104" i="4" s="1"/>
  <c r="I104" i="4" s="1"/>
  <c r="G103" i="4"/>
  <c r="H103" i="4" s="1"/>
  <c r="I103" i="4" s="1"/>
  <c r="G102" i="4"/>
  <c r="H102" i="4" s="1"/>
  <c r="I102" i="4" s="1"/>
  <c r="G101" i="4"/>
  <c r="H101" i="4" s="1"/>
  <c r="I101" i="4" s="1"/>
  <c r="G100" i="4"/>
  <c r="H100" i="4" s="1"/>
  <c r="I100" i="4" s="1"/>
  <c r="H99" i="4"/>
  <c r="I99" i="4" s="1"/>
  <c r="G99" i="4"/>
  <c r="G98" i="4"/>
  <c r="H98" i="4" s="1"/>
  <c r="I98" i="4" s="1"/>
  <c r="G97" i="4"/>
  <c r="H97" i="4" s="1"/>
  <c r="I97" i="4" s="1"/>
  <c r="H96" i="4"/>
  <c r="I96" i="4" s="1"/>
  <c r="G96" i="4"/>
  <c r="G95" i="4"/>
  <c r="H95" i="4" s="1"/>
  <c r="I95" i="4" s="1"/>
  <c r="G94" i="4"/>
  <c r="H94" i="4" s="1"/>
  <c r="I94" i="4" s="1"/>
  <c r="H93" i="4"/>
  <c r="I93" i="4" s="1"/>
  <c r="G93" i="4"/>
  <c r="G92" i="4"/>
  <c r="H92" i="4" s="1"/>
  <c r="I92" i="4" s="1"/>
  <c r="I91" i="4"/>
  <c r="H91" i="4"/>
  <c r="G91" i="4"/>
  <c r="H90" i="4"/>
  <c r="I90" i="4" s="1"/>
  <c r="G90" i="4"/>
  <c r="G89" i="4"/>
  <c r="H89" i="4" s="1"/>
  <c r="I89" i="4" s="1"/>
  <c r="G88" i="4"/>
  <c r="H88" i="4" s="1"/>
  <c r="I88" i="4" s="1"/>
  <c r="H87" i="4"/>
  <c r="I87" i="4" s="1"/>
  <c r="G87" i="4"/>
  <c r="G86" i="4"/>
  <c r="H86" i="4" s="1"/>
  <c r="I86" i="4" s="1"/>
  <c r="G85" i="4"/>
  <c r="H85" i="4" s="1"/>
  <c r="I85" i="4" s="1"/>
  <c r="I84" i="4"/>
  <c r="H84" i="4"/>
  <c r="G84" i="4"/>
  <c r="I83" i="4"/>
  <c r="H83" i="4"/>
  <c r="G83" i="4"/>
  <c r="H82" i="4"/>
  <c r="I82" i="4" s="1"/>
  <c r="G82" i="4"/>
  <c r="H81" i="4"/>
  <c r="I81" i="4" s="1"/>
  <c r="G81" i="4"/>
  <c r="G80" i="4"/>
  <c r="H80" i="4" s="1"/>
  <c r="I80" i="4" s="1"/>
  <c r="G79" i="4"/>
  <c r="H79" i="4" s="1"/>
  <c r="I79" i="4" s="1"/>
  <c r="G78" i="4"/>
  <c r="H78" i="4" s="1"/>
  <c r="I78" i="4" s="1"/>
  <c r="G77" i="4"/>
  <c r="H77" i="4" s="1"/>
  <c r="I77" i="4" s="1"/>
  <c r="G76" i="4"/>
  <c r="H76" i="4" s="1"/>
  <c r="I76" i="4" s="1"/>
  <c r="H75" i="4"/>
  <c r="I75" i="4" s="1"/>
  <c r="G75" i="4"/>
  <c r="H74" i="4"/>
  <c r="I74" i="4" s="1"/>
  <c r="G74" i="4"/>
  <c r="H73" i="4"/>
  <c r="I73" i="4" s="1"/>
  <c r="G73" i="4"/>
  <c r="G72" i="4"/>
  <c r="H72" i="4" s="1"/>
  <c r="I72" i="4" s="1"/>
  <c r="G71" i="4"/>
  <c r="H71" i="4" s="1"/>
  <c r="I71" i="4" s="1"/>
  <c r="G70" i="4"/>
  <c r="H70" i="4" s="1"/>
  <c r="I70" i="4" s="1"/>
  <c r="G69" i="4"/>
  <c r="H69" i="4" s="1"/>
  <c r="I69" i="4" s="1"/>
  <c r="H68" i="4"/>
  <c r="I68" i="4" s="1"/>
  <c r="G68" i="4"/>
  <c r="G67" i="4"/>
  <c r="H67" i="4" s="1"/>
  <c r="I67" i="4" s="1"/>
  <c r="G66" i="4"/>
  <c r="H66" i="4" s="1"/>
  <c r="I66" i="4" s="1"/>
  <c r="H65" i="4"/>
  <c r="I65" i="4" s="1"/>
  <c r="G65" i="4"/>
  <c r="G64" i="4"/>
  <c r="H64" i="4" s="1"/>
  <c r="I64" i="4" s="1"/>
  <c r="G63" i="4"/>
  <c r="H63" i="4" s="1"/>
  <c r="I63" i="4" s="1"/>
  <c r="G62" i="4"/>
  <c r="H62" i="4" s="1"/>
  <c r="I62" i="4" s="1"/>
  <c r="G61" i="4"/>
  <c r="H61" i="4" s="1"/>
  <c r="I61" i="4" s="1"/>
  <c r="H60" i="4"/>
  <c r="I60" i="4" s="1"/>
  <c r="G60" i="4"/>
  <c r="G59" i="4"/>
  <c r="H59" i="4" s="1"/>
  <c r="I59" i="4" s="1"/>
  <c r="G58" i="4"/>
  <c r="H58" i="4" s="1"/>
  <c r="I58" i="4" s="1"/>
  <c r="H57" i="4"/>
  <c r="I57" i="4" s="1"/>
  <c r="G57" i="4"/>
  <c r="I56" i="4"/>
  <c r="H56" i="4"/>
  <c r="G56" i="4"/>
  <c r="H55" i="4"/>
  <c r="I55" i="4" s="1"/>
  <c r="G55" i="4"/>
  <c r="G54" i="4"/>
  <c r="H54" i="4" s="1"/>
  <c r="I54" i="4" s="1"/>
  <c r="G53" i="4"/>
  <c r="H53" i="4" s="1"/>
  <c r="I53" i="4" s="1"/>
  <c r="G52" i="4"/>
  <c r="H52" i="4" s="1"/>
  <c r="I52" i="4" s="1"/>
  <c r="I51" i="4"/>
  <c r="H51" i="4"/>
  <c r="G51" i="4"/>
  <c r="H50" i="4"/>
  <c r="I50" i="4" s="1"/>
  <c r="G50" i="4"/>
  <c r="G49" i="4"/>
  <c r="H49" i="4" s="1"/>
  <c r="I49" i="4" s="1"/>
  <c r="G48" i="4"/>
  <c r="H48" i="4" s="1"/>
  <c r="I48" i="4" s="1"/>
  <c r="G47" i="4"/>
  <c r="H47" i="4" s="1"/>
  <c r="I47" i="4" s="1"/>
  <c r="G46" i="4"/>
  <c r="H46" i="4" s="1"/>
  <c r="I46" i="4" s="1"/>
  <c r="G45" i="4"/>
  <c r="H45" i="4" s="1"/>
  <c r="I45" i="4" s="1"/>
  <c r="G44" i="4"/>
  <c r="H44" i="4" s="1"/>
  <c r="I44" i="4" s="1"/>
  <c r="I43" i="4"/>
  <c r="H43" i="4"/>
  <c r="G43" i="4"/>
  <c r="G42" i="4"/>
  <c r="H42" i="4" s="1"/>
  <c r="I42" i="4" s="1"/>
  <c r="H41" i="4"/>
  <c r="I41" i="4" s="1"/>
  <c r="G41" i="4"/>
  <c r="G40" i="4"/>
  <c r="H40" i="4" s="1"/>
  <c r="I40" i="4" s="1"/>
  <c r="G39" i="4"/>
  <c r="H39" i="4" s="1"/>
  <c r="I39" i="4" s="1"/>
  <c r="G38" i="4"/>
  <c r="H38" i="4" s="1"/>
  <c r="I38" i="4" s="1"/>
  <c r="G37" i="4"/>
  <c r="H37" i="4" s="1"/>
  <c r="I37" i="4" s="1"/>
  <c r="G36" i="4"/>
  <c r="H36" i="4" s="1"/>
  <c r="I36" i="4" s="1"/>
  <c r="G35" i="4"/>
  <c r="H35" i="4" s="1"/>
  <c r="I35" i="4" s="1"/>
  <c r="G34" i="4"/>
  <c r="H34" i="4" s="1"/>
  <c r="I34" i="4" s="1"/>
  <c r="H33" i="4"/>
  <c r="I33" i="4" s="1"/>
  <c r="G33" i="4"/>
  <c r="H32" i="4"/>
  <c r="I32" i="4" s="1"/>
  <c r="G32" i="4"/>
  <c r="G31" i="4"/>
  <c r="H31" i="4" s="1"/>
  <c r="I31" i="4" s="1"/>
  <c r="G30" i="4"/>
  <c r="H30" i="4" s="1"/>
  <c r="I30" i="4" s="1"/>
  <c r="G29" i="4"/>
  <c r="H29" i="4" s="1"/>
  <c r="I29" i="4" s="1"/>
  <c r="G28" i="4"/>
  <c r="H28" i="4" s="1"/>
  <c r="I28" i="4" s="1"/>
  <c r="G27" i="4"/>
  <c r="H27" i="4" s="1"/>
  <c r="I27" i="4" s="1"/>
  <c r="G26" i="4"/>
  <c r="H26" i="4" s="1"/>
  <c r="I26" i="4" s="1"/>
  <c r="H25" i="4"/>
  <c r="I25" i="4" s="1"/>
  <c r="G25" i="4"/>
  <c r="H24" i="4"/>
  <c r="I24" i="4" s="1"/>
  <c r="G24" i="4"/>
  <c r="G23" i="4"/>
  <c r="H23" i="4" s="1"/>
  <c r="I23" i="4" s="1"/>
  <c r="G22" i="4"/>
  <c r="H22" i="4" s="1"/>
  <c r="I22" i="4" s="1"/>
  <c r="G21" i="4"/>
  <c r="H21" i="4" s="1"/>
  <c r="I21" i="4" s="1"/>
  <c r="H20" i="4"/>
  <c r="I20" i="4" s="1"/>
  <c r="G20" i="4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H12" i="4"/>
  <c r="I12" i="4" s="1"/>
  <c r="G12" i="4"/>
  <c r="H11" i="4"/>
  <c r="I11" i="4" s="1"/>
  <c r="G11" i="4"/>
  <c r="G10" i="4"/>
  <c r="H10" i="4" s="1"/>
  <c r="I10" i="4" s="1"/>
  <c r="G9" i="4"/>
  <c r="H9" i="4" s="1"/>
  <c r="I9" i="4" s="1"/>
  <c r="G8" i="4"/>
  <c r="H8" i="4" s="1"/>
  <c r="I8" i="4" s="1"/>
  <c r="G7" i="4"/>
  <c r="H7" i="4" s="1"/>
  <c r="I7" i="4" s="1"/>
  <c r="H6" i="4"/>
  <c r="I6" i="4" s="1"/>
  <c r="G6" i="4"/>
  <c r="G5" i="4"/>
  <c r="H5" i="4" s="1"/>
  <c r="I5" i="4" s="1"/>
  <c r="H4" i="4"/>
  <c r="I4" i="4" s="1"/>
  <c r="G4" i="4"/>
  <c r="H3" i="4"/>
  <c r="I3" i="4" s="1"/>
  <c r="G3" i="4"/>
  <c r="G151" i="3"/>
  <c r="H151" i="3" s="1"/>
  <c r="I151" i="3" s="1"/>
  <c r="G150" i="3"/>
  <c r="H150" i="3" s="1"/>
  <c r="I150" i="3" s="1"/>
  <c r="G149" i="3"/>
  <c r="H149" i="3" s="1"/>
  <c r="I149" i="3" s="1"/>
  <c r="G148" i="3"/>
  <c r="H148" i="3" s="1"/>
  <c r="I148" i="3" s="1"/>
  <c r="G147" i="3"/>
  <c r="H147" i="3" s="1"/>
  <c r="I147" i="3" s="1"/>
  <c r="G146" i="3"/>
  <c r="H146" i="3" s="1"/>
  <c r="I146" i="3" s="1"/>
  <c r="G145" i="3"/>
  <c r="H145" i="3" s="1"/>
  <c r="I145" i="3" s="1"/>
  <c r="G144" i="3"/>
  <c r="H144" i="3" s="1"/>
  <c r="I144" i="3" s="1"/>
  <c r="G143" i="3"/>
  <c r="H143" i="3" s="1"/>
  <c r="I143" i="3" s="1"/>
  <c r="H142" i="3"/>
  <c r="I142" i="3" s="1"/>
  <c r="G142" i="3"/>
  <c r="H141" i="3"/>
  <c r="I141" i="3" s="1"/>
  <c r="G141" i="3"/>
  <c r="H140" i="3"/>
  <c r="I140" i="3" s="1"/>
  <c r="G140" i="3"/>
  <c r="H139" i="3"/>
  <c r="I139" i="3" s="1"/>
  <c r="G139" i="3"/>
  <c r="H138" i="3"/>
  <c r="I138" i="3" s="1"/>
  <c r="G138" i="3"/>
  <c r="G137" i="3"/>
  <c r="H137" i="3" s="1"/>
  <c r="I137" i="3" s="1"/>
  <c r="G136" i="3"/>
  <c r="H136" i="3" s="1"/>
  <c r="I136" i="3" s="1"/>
  <c r="G135" i="3"/>
  <c r="H135" i="3" s="1"/>
  <c r="I135" i="3" s="1"/>
  <c r="H134" i="3"/>
  <c r="I134" i="3" s="1"/>
  <c r="G134" i="3"/>
  <c r="G133" i="3"/>
  <c r="H133" i="3" s="1"/>
  <c r="I133" i="3" s="1"/>
  <c r="G132" i="3"/>
  <c r="H132" i="3" s="1"/>
  <c r="I132" i="3" s="1"/>
  <c r="H131" i="3"/>
  <c r="I131" i="3" s="1"/>
  <c r="G131" i="3"/>
  <c r="I130" i="3"/>
  <c r="H130" i="3"/>
  <c r="G130" i="3"/>
  <c r="G129" i="3"/>
  <c r="H129" i="3" s="1"/>
  <c r="I129" i="3" s="1"/>
  <c r="G128" i="3"/>
  <c r="H128" i="3" s="1"/>
  <c r="I128" i="3" s="1"/>
  <c r="G127" i="3"/>
  <c r="H127" i="3" s="1"/>
  <c r="I127" i="3" s="1"/>
  <c r="G126" i="3"/>
  <c r="H126" i="3" s="1"/>
  <c r="I126" i="3" s="1"/>
  <c r="H125" i="3"/>
  <c r="I125" i="3" s="1"/>
  <c r="G125" i="3"/>
  <c r="H124" i="3"/>
  <c r="I124" i="3" s="1"/>
  <c r="G124" i="3"/>
  <c r="H123" i="3"/>
  <c r="I123" i="3" s="1"/>
  <c r="G123" i="3"/>
  <c r="G122" i="3"/>
  <c r="H122" i="3" s="1"/>
  <c r="I122" i="3" s="1"/>
  <c r="G121" i="3"/>
  <c r="H121" i="3" s="1"/>
  <c r="I121" i="3" s="1"/>
  <c r="G120" i="3"/>
  <c r="H120" i="3" s="1"/>
  <c r="I120" i="3" s="1"/>
  <c r="G119" i="3"/>
  <c r="H119" i="3" s="1"/>
  <c r="I119" i="3" s="1"/>
  <c r="G118" i="3"/>
  <c r="H118" i="3" s="1"/>
  <c r="I118" i="3" s="1"/>
  <c r="G117" i="3"/>
  <c r="H117" i="3" s="1"/>
  <c r="I117" i="3" s="1"/>
  <c r="G116" i="3"/>
  <c r="H116" i="3" s="1"/>
  <c r="I116" i="3" s="1"/>
  <c r="H115" i="3"/>
  <c r="I115" i="3" s="1"/>
  <c r="G115" i="3"/>
  <c r="H114" i="3"/>
  <c r="I114" i="3" s="1"/>
  <c r="G114" i="3"/>
  <c r="G113" i="3"/>
  <c r="H113" i="3" s="1"/>
  <c r="I113" i="3" s="1"/>
  <c r="G112" i="3"/>
  <c r="H112" i="3" s="1"/>
  <c r="I112" i="3" s="1"/>
  <c r="G111" i="3"/>
  <c r="H111" i="3" s="1"/>
  <c r="I111" i="3" s="1"/>
  <c r="G110" i="3"/>
  <c r="H110" i="3" s="1"/>
  <c r="I110" i="3" s="1"/>
  <c r="G109" i="3"/>
  <c r="H109" i="3" s="1"/>
  <c r="I109" i="3" s="1"/>
  <c r="G108" i="3"/>
  <c r="H108" i="3" s="1"/>
  <c r="I108" i="3" s="1"/>
  <c r="G107" i="3"/>
  <c r="H107" i="3" s="1"/>
  <c r="I107" i="3" s="1"/>
  <c r="H106" i="3"/>
  <c r="I106" i="3" s="1"/>
  <c r="G106" i="3"/>
  <c r="H105" i="3"/>
  <c r="I105" i="3" s="1"/>
  <c r="G105" i="3"/>
  <c r="G104" i="3"/>
  <c r="H104" i="3" s="1"/>
  <c r="I104" i="3" s="1"/>
  <c r="G103" i="3"/>
  <c r="H103" i="3" s="1"/>
  <c r="I103" i="3" s="1"/>
  <c r="G102" i="3"/>
  <c r="H102" i="3" s="1"/>
  <c r="I102" i="3" s="1"/>
  <c r="G101" i="3"/>
  <c r="H101" i="3" s="1"/>
  <c r="I101" i="3" s="1"/>
  <c r="G100" i="3"/>
  <c r="H100" i="3" s="1"/>
  <c r="I100" i="3" s="1"/>
  <c r="G99" i="3"/>
  <c r="H99" i="3" s="1"/>
  <c r="I99" i="3" s="1"/>
  <c r="H98" i="3"/>
  <c r="I98" i="3" s="1"/>
  <c r="G98" i="3"/>
  <c r="G97" i="3"/>
  <c r="H97" i="3" s="1"/>
  <c r="I97" i="3" s="1"/>
  <c r="H96" i="3"/>
  <c r="I96" i="3" s="1"/>
  <c r="G96" i="3"/>
  <c r="G95" i="3"/>
  <c r="H95" i="3" s="1"/>
  <c r="I95" i="3" s="1"/>
  <c r="H94" i="3"/>
  <c r="I94" i="3" s="1"/>
  <c r="G94" i="3"/>
  <c r="G93" i="3"/>
  <c r="H93" i="3" s="1"/>
  <c r="I93" i="3" s="1"/>
  <c r="G92" i="3"/>
  <c r="H92" i="3" s="1"/>
  <c r="I92" i="3" s="1"/>
  <c r="G91" i="3"/>
  <c r="H91" i="3" s="1"/>
  <c r="I91" i="3" s="1"/>
  <c r="G90" i="3"/>
  <c r="H90" i="3" s="1"/>
  <c r="I90" i="3" s="1"/>
  <c r="H89" i="3"/>
  <c r="I89" i="3" s="1"/>
  <c r="G89" i="3"/>
  <c r="H88" i="3"/>
  <c r="I88" i="3" s="1"/>
  <c r="G88" i="3"/>
  <c r="G87" i="3"/>
  <c r="H87" i="3" s="1"/>
  <c r="I87" i="3" s="1"/>
  <c r="G86" i="3"/>
  <c r="H86" i="3" s="1"/>
  <c r="I86" i="3" s="1"/>
  <c r="H85" i="3"/>
  <c r="I85" i="3" s="1"/>
  <c r="G85" i="3"/>
  <c r="G84" i="3"/>
  <c r="H84" i="3" s="1"/>
  <c r="I84" i="3" s="1"/>
  <c r="G83" i="3"/>
  <c r="H83" i="3" s="1"/>
  <c r="I83" i="3" s="1"/>
  <c r="G82" i="3"/>
  <c r="H82" i="3" s="1"/>
  <c r="I82" i="3" s="1"/>
  <c r="H81" i="3"/>
  <c r="I81" i="3" s="1"/>
  <c r="G81" i="3"/>
  <c r="G80" i="3"/>
  <c r="H80" i="3" s="1"/>
  <c r="I80" i="3" s="1"/>
  <c r="G79" i="3"/>
  <c r="H79" i="3" s="1"/>
  <c r="I79" i="3" s="1"/>
  <c r="G78" i="3"/>
  <c r="H78" i="3" s="1"/>
  <c r="I78" i="3" s="1"/>
  <c r="G77" i="3"/>
  <c r="H77" i="3" s="1"/>
  <c r="I77" i="3" s="1"/>
  <c r="G76" i="3"/>
  <c r="H76" i="3" s="1"/>
  <c r="I76" i="3" s="1"/>
  <c r="G75" i="3"/>
  <c r="H75" i="3" s="1"/>
  <c r="I75" i="3" s="1"/>
  <c r="G74" i="3"/>
  <c r="H74" i="3" s="1"/>
  <c r="I74" i="3" s="1"/>
  <c r="G73" i="3"/>
  <c r="H73" i="3" s="1"/>
  <c r="I73" i="3" s="1"/>
  <c r="G72" i="3"/>
  <c r="H72" i="3" s="1"/>
  <c r="I72" i="3" s="1"/>
  <c r="H71" i="3"/>
  <c r="I71" i="3" s="1"/>
  <c r="G71" i="3"/>
  <c r="H70" i="3"/>
  <c r="I70" i="3" s="1"/>
  <c r="G70" i="3"/>
  <c r="H69" i="3"/>
  <c r="I69" i="3" s="1"/>
  <c r="G69" i="3"/>
  <c r="G68" i="3"/>
  <c r="H68" i="3" s="1"/>
  <c r="I68" i="3" s="1"/>
  <c r="I67" i="3"/>
  <c r="H67" i="3"/>
  <c r="G67" i="3"/>
  <c r="G66" i="3"/>
  <c r="H66" i="3" s="1"/>
  <c r="I66" i="3" s="1"/>
  <c r="G65" i="3"/>
  <c r="H65" i="3" s="1"/>
  <c r="I65" i="3" s="1"/>
  <c r="G64" i="3"/>
  <c r="H64" i="3" s="1"/>
  <c r="I64" i="3" s="1"/>
  <c r="G63" i="3"/>
  <c r="H63" i="3" s="1"/>
  <c r="I63" i="3" s="1"/>
  <c r="H62" i="3"/>
  <c r="I62" i="3" s="1"/>
  <c r="G62" i="3"/>
  <c r="G61" i="3"/>
  <c r="H61" i="3" s="1"/>
  <c r="I61" i="3" s="1"/>
  <c r="G60" i="3"/>
  <c r="H60" i="3" s="1"/>
  <c r="I60" i="3" s="1"/>
  <c r="G59" i="3"/>
  <c r="H59" i="3" s="1"/>
  <c r="I59" i="3" s="1"/>
  <c r="H58" i="3"/>
  <c r="I58" i="3" s="1"/>
  <c r="G58" i="3"/>
  <c r="G57" i="3"/>
  <c r="H57" i="3" s="1"/>
  <c r="I57" i="3" s="1"/>
  <c r="G56" i="3"/>
  <c r="H56" i="3" s="1"/>
  <c r="I56" i="3" s="1"/>
  <c r="G55" i="3"/>
  <c r="H55" i="3" s="1"/>
  <c r="I55" i="3" s="1"/>
  <c r="H54" i="3"/>
  <c r="I54" i="3" s="1"/>
  <c r="G54" i="3"/>
  <c r="G53" i="3"/>
  <c r="H53" i="3" s="1"/>
  <c r="I53" i="3" s="1"/>
  <c r="G52" i="3"/>
  <c r="H52" i="3" s="1"/>
  <c r="I52" i="3" s="1"/>
  <c r="H51" i="3"/>
  <c r="I51" i="3" s="1"/>
  <c r="G51" i="3"/>
  <c r="G50" i="3"/>
  <c r="H50" i="3" s="1"/>
  <c r="I50" i="3" s="1"/>
  <c r="G49" i="3"/>
  <c r="H49" i="3" s="1"/>
  <c r="I49" i="3" s="1"/>
  <c r="G48" i="3"/>
  <c r="H48" i="3" s="1"/>
  <c r="I48" i="3" s="1"/>
  <c r="G47" i="3"/>
  <c r="H47" i="3" s="1"/>
  <c r="I47" i="3" s="1"/>
  <c r="G46" i="3"/>
  <c r="H46" i="3" s="1"/>
  <c r="I46" i="3" s="1"/>
  <c r="G45" i="3"/>
  <c r="H45" i="3" s="1"/>
  <c r="I45" i="3" s="1"/>
  <c r="H44" i="3"/>
  <c r="I44" i="3" s="1"/>
  <c r="G44" i="3"/>
  <c r="H43" i="3"/>
  <c r="I43" i="3" s="1"/>
  <c r="G43" i="3"/>
  <c r="G42" i="3"/>
  <c r="H42" i="3" s="1"/>
  <c r="I42" i="3" s="1"/>
  <c r="G41" i="3"/>
  <c r="H41" i="3" s="1"/>
  <c r="I41" i="3" s="1"/>
  <c r="H40" i="3"/>
  <c r="I40" i="3" s="1"/>
  <c r="G40" i="3"/>
  <c r="G39" i="3"/>
  <c r="H39" i="3" s="1"/>
  <c r="I39" i="3" s="1"/>
  <c r="G38" i="3"/>
  <c r="H38" i="3" s="1"/>
  <c r="I38" i="3" s="1"/>
  <c r="G37" i="3"/>
  <c r="H37" i="3" s="1"/>
  <c r="I37" i="3" s="1"/>
  <c r="G36" i="3"/>
  <c r="H36" i="3" s="1"/>
  <c r="I36" i="3" s="1"/>
  <c r="G35" i="3"/>
  <c r="H35" i="3" s="1"/>
  <c r="I35" i="3" s="1"/>
  <c r="G34" i="3"/>
  <c r="H34" i="3" s="1"/>
  <c r="I34" i="3" s="1"/>
  <c r="G33" i="3"/>
  <c r="H33" i="3" s="1"/>
  <c r="I33" i="3" s="1"/>
  <c r="G32" i="3"/>
  <c r="H32" i="3" s="1"/>
  <c r="I32" i="3" s="1"/>
  <c r="H31" i="3"/>
  <c r="I31" i="3" s="1"/>
  <c r="G31" i="3"/>
  <c r="G30" i="3"/>
  <c r="H30" i="3" s="1"/>
  <c r="I30" i="3" s="1"/>
  <c r="G29" i="3"/>
  <c r="H29" i="3" s="1"/>
  <c r="I29" i="3" s="1"/>
  <c r="G28" i="3"/>
  <c r="H28" i="3" s="1"/>
  <c r="I28" i="3" s="1"/>
  <c r="G27" i="3"/>
  <c r="H27" i="3" s="1"/>
  <c r="I27" i="3" s="1"/>
  <c r="G26" i="3"/>
  <c r="H26" i="3" s="1"/>
  <c r="I26" i="3" s="1"/>
  <c r="G25" i="3"/>
  <c r="H25" i="3" s="1"/>
  <c r="I25" i="3" s="1"/>
  <c r="G24" i="3"/>
  <c r="H24" i="3" s="1"/>
  <c r="I24" i="3" s="1"/>
  <c r="G23" i="3"/>
  <c r="H23" i="3" s="1"/>
  <c r="I23" i="3" s="1"/>
  <c r="G22" i="3"/>
  <c r="H22" i="3" s="1"/>
  <c r="I22" i="3" s="1"/>
  <c r="G21" i="3"/>
  <c r="H21" i="3" s="1"/>
  <c r="I21" i="3" s="1"/>
  <c r="G20" i="3"/>
  <c r="H20" i="3" s="1"/>
  <c r="I20" i="3" s="1"/>
  <c r="G19" i="3"/>
  <c r="H19" i="3" s="1"/>
  <c r="I19" i="3" s="1"/>
  <c r="H18" i="3"/>
  <c r="I18" i="3" s="1"/>
  <c r="G18" i="3"/>
  <c r="G17" i="3"/>
  <c r="H17" i="3" s="1"/>
  <c r="I17" i="3" s="1"/>
  <c r="G16" i="3"/>
  <c r="H16" i="3" s="1"/>
  <c r="I16" i="3" s="1"/>
  <c r="G15" i="3"/>
  <c r="H15" i="3" s="1"/>
  <c r="I15" i="3" s="1"/>
  <c r="H14" i="3"/>
  <c r="I14" i="3" s="1"/>
  <c r="G14" i="3"/>
  <c r="G13" i="3"/>
  <c r="H13" i="3" s="1"/>
  <c r="I13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H8" i="3"/>
  <c r="I8" i="3" s="1"/>
  <c r="G8" i="3"/>
  <c r="G7" i="3"/>
  <c r="H7" i="3" s="1"/>
  <c r="I7" i="3" s="1"/>
  <c r="G6" i="3"/>
  <c r="H6" i="3" s="1"/>
  <c r="I6" i="3" s="1"/>
  <c r="G5" i="3"/>
  <c r="H5" i="3" s="1"/>
  <c r="I5" i="3" s="1"/>
  <c r="G4" i="3"/>
  <c r="H4" i="3" s="1"/>
  <c r="I4" i="3" s="1"/>
  <c r="G3" i="3"/>
  <c r="H3" i="3" s="1"/>
  <c r="I3" i="3" s="1"/>
  <c r="G2" i="3"/>
  <c r="H2" i="3" s="1"/>
  <c r="I2" i="3" s="1"/>
  <c r="G152" i="2"/>
  <c r="H152" i="2" s="1"/>
  <c r="I152" i="2" s="1"/>
  <c r="G151" i="2"/>
  <c r="H151" i="2" s="1"/>
  <c r="I151" i="2" s="1"/>
  <c r="G150" i="2"/>
  <c r="H150" i="2" s="1"/>
  <c r="I150" i="2" s="1"/>
  <c r="G149" i="2"/>
  <c r="H149" i="2" s="1"/>
  <c r="I149" i="2" s="1"/>
  <c r="H148" i="2"/>
  <c r="I148" i="2" s="1"/>
  <c r="G148" i="2"/>
  <c r="H147" i="2"/>
  <c r="I147" i="2" s="1"/>
  <c r="G147" i="2"/>
  <c r="G146" i="2"/>
  <c r="H146" i="2" s="1"/>
  <c r="I146" i="2" s="1"/>
  <c r="G145" i="2"/>
  <c r="H145" i="2" s="1"/>
  <c r="I145" i="2" s="1"/>
  <c r="G144" i="2"/>
  <c r="H144" i="2" s="1"/>
  <c r="I144" i="2" s="1"/>
  <c r="G143" i="2"/>
  <c r="H143" i="2" s="1"/>
  <c r="I143" i="2" s="1"/>
  <c r="G142" i="2"/>
  <c r="H142" i="2" s="1"/>
  <c r="I142" i="2" s="1"/>
  <c r="G141" i="2"/>
  <c r="H141" i="2" s="1"/>
  <c r="I141" i="2" s="1"/>
  <c r="G140" i="2"/>
  <c r="H140" i="2" s="1"/>
  <c r="I140" i="2" s="1"/>
  <c r="H139" i="2"/>
  <c r="I139" i="2" s="1"/>
  <c r="G139" i="2"/>
  <c r="H138" i="2"/>
  <c r="I138" i="2" s="1"/>
  <c r="G138" i="2"/>
  <c r="G137" i="2"/>
  <c r="H137" i="2" s="1"/>
  <c r="I137" i="2" s="1"/>
  <c r="G136" i="2"/>
  <c r="H136" i="2" s="1"/>
  <c r="I136" i="2" s="1"/>
  <c r="G135" i="2"/>
  <c r="H135" i="2" s="1"/>
  <c r="I135" i="2" s="1"/>
  <c r="G134" i="2"/>
  <c r="H134" i="2" s="1"/>
  <c r="I134" i="2" s="1"/>
  <c r="G133" i="2"/>
  <c r="H133" i="2" s="1"/>
  <c r="I133" i="2" s="1"/>
  <c r="G132" i="2"/>
  <c r="H132" i="2" s="1"/>
  <c r="I132" i="2" s="1"/>
  <c r="G131" i="2"/>
  <c r="H131" i="2" s="1"/>
  <c r="I131" i="2" s="1"/>
  <c r="G130" i="2"/>
  <c r="H130" i="2" s="1"/>
  <c r="I130" i="2" s="1"/>
  <c r="G129" i="2"/>
  <c r="H129" i="2" s="1"/>
  <c r="I129" i="2" s="1"/>
  <c r="G128" i="2"/>
  <c r="H128" i="2" s="1"/>
  <c r="I128" i="2" s="1"/>
  <c r="G127" i="2"/>
  <c r="H127" i="2" s="1"/>
  <c r="I127" i="2" s="1"/>
  <c r="I126" i="2"/>
  <c r="H126" i="2"/>
  <c r="G126" i="2"/>
  <c r="H125" i="2"/>
  <c r="I125" i="2" s="1"/>
  <c r="G125" i="2"/>
  <c r="G124" i="2"/>
  <c r="H124" i="2" s="1"/>
  <c r="I124" i="2" s="1"/>
  <c r="G123" i="2"/>
  <c r="H123" i="2" s="1"/>
  <c r="I123" i="2" s="1"/>
  <c r="G122" i="2"/>
  <c r="H122" i="2" s="1"/>
  <c r="I122" i="2" s="1"/>
  <c r="I121" i="2"/>
  <c r="H121" i="2"/>
  <c r="G121" i="2"/>
  <c r="H120" i="2"/>
  <c r="I120" i="2" s="1"/>
  <c r="G120" i="2"/>
  <c r="G119" i="2"/>
  <c r="H119" i="2" s="1"/>
  <c r="I119" i="2" s="1"/>
  <c r="G118" i="2"/>
  <c r="H118" i="2" s="1"/>
  <c r="I118" i="2" s="1"/>
  <c r="H117" i="2"/>
  <c r="I117" i="2" s="1"/>
  <c r="G117" i="2"/>
  <c r="G116" i="2"/>
  <c r="H116" i="2" s="1"/>
  <c r="I116" i="2" s="1"/>
  <c r="G115" i="2"/>
  <c r="H115" i="2" s="1"/>
  <c r="I115" i="2" s="1"/>
  <c r="G114" i="2"/>
  <c r="H114" i="2" s="1"/>
  <c r="I114" i="2" s="1"/>
  <c r="G113" i="2"/>
  <c r="H113" i="2" s="1"/>
  <c r="I113" i="2" s="1"/>
  <c r="J122" i="2" s="1"/>
  <c r="K122" i="2" s="1"/>
  <c r="L122" i="2" s="1"/>
  <c r="M122" i="2" s="1"/>
  <c r="N122" i="2" s="1"/>
  <c r="G112" i="2"/>
  <c r="H112" i="2" s="1"/>
  <c r="I112" i="2" s="1"/>
  <c r="G111" i="2"/>
  <c r="H111" i="2" s="1"/>
  <c r="I111" i="2" s="1"/>
  <c r="G110" i="2"/>
  <c r="H110" i="2" s="1"/>
  <c r="I110" i="2" s="1"/>
  <c r="G109" i="2"/>
  <c r="H109" i="2" s="1"/>
  <c r="I109" i="2" s="1"/>
  <c r="I108" i="2"/>
  <c r="H108" i="2"/>
  <c r="G108" i="2"/>
  <c r="H107" i="2"/>
  <c r="I107" i="2" s="1"/>
  <c r="G107" i="2"/>
  <c r="G106" i="2"/>
  <c r="H106" i="2" s="1"/>
  <c r="I106" i="2" s="1"/>
  <c r="G105" i="2"/>
  <c r="H105" i="2" s="1"/>
  <c r="I105" i="2" s="1"/>
  <c r="H104" i="2"/>
  <c r="I104" i="2" s="1"/>
  <c r="G104" i="2"/>
  <c r="G103" i="2"/>
  <c r="H103" i="2" s="1"/>
  <c r="I103" i="2" s="1"/>
  <c r="G102" i="2"/>
  <c r="H102" i="2" s="1"/>
  <c r="I102" i="2" s="1"/>
  <c r="G101" i="2"/>
  <c r="H101" i="2" s="1"/>
  <c r="I101" i="2" s="1"/>
  <c r="G100" i="2"/>
  <c r="H100" i="2" s="1"/>
  <c r="I100" i="2" s="1"/>
  <c r="I99" i="2"/>
  <c r="H99" i="2"/>
  <c r="G99" i="2"/>
  <c r="H98" i="2"/>
  <c r="I98" i="2" s="1"/>
  <c r="G98" i="2"/>
  <c r="G97" i="2"/>
  <c r="H97" i="2" s="1"/>
  <c r="I97" i="2" s="1"/>
  <c r="G96" i="2"/>
  <c r="H96" i="2" s="1"/>
  <c r="I96" i="2" s="1"/>
  <c r="H95" i="2"/>
  <c r="I95" i="2" s="1"/>
  <c r="G95" i="2"/>
  <c r="G94" i="2"/>
  <c r="H94" i="2" s="1"/>
  <c r="I94" i="2" s="1"/>
  <c r="G93" i="2"/>
  <c r="H93" i="2" s="1"/>
  <c r="I93" i="2" s="1"/>
  <c r="G92" i="2"/>
  <c r="H92" i="2" s="1"/>
  <c r="I92" i="2" s="1"/>
  <c r="G91" i="2"/>
  <c r="H91" i="2" s="1"/>
  <c r="I91" i="2" s="1"/>
  <c r="H90" i="2"/>
  <c r="I90" i="2" s="1"/>
  <c r="G90" i="2"/>
  <c r="G89" i="2"/>
  <c r="H89" i="2" s="1"/>
  <c r="I89" i="2" s="1"/>
  <c r="G88" i="2"/>
  <c r="H88" i="2" s="1"/>
  <c r="I88" i="2" s="1"/>
  <c r="G87" i="2"/>
  <c r="H87" i="2" s="1"/>
  <c r="I87" i="2" s="1"/>
  <c r="G86" i="2"/>
  <c r="H86" i="2" s="1"/>
  <c r="I86" i="2" s="1"/>
  <c r="H85" i="2"/>
  <c r="I85" i="2" s="1"/>
  <c r="G85" i="2"/>
  <c r="G84" i="2"/>
  <c r="H84" i="2" s="1"/>
  <c r="I84" i="2" s="1"/>
  <c r="G83" i="2"/>
  <c r="H83" i="2" s="1"/>
  <c r="I83" i="2" s="1"/>
  <c r="G82" i="2"/>
  <c r="H82" i="2" s="1"/>
  <c r="I82" i="2" s="1"/>
  <c r="G81" i="2"/>
  <c r="H81" i="2" s="1"/>
  <c r="I81" i="2" s="1"/>
  <c r="H80" i="2"/>
  <c r="I80" i="2" s="1"/>
  <c r="G80" i="2"/>
  <c r="G79" i="2"/>
  <c r="H79" i="2" s="1"/>
  <c r="I79" i="2" s="1"/>
  <c r="G78" i="2"/>
  <c r="H78" i="2" s="1"/>
  <c r="I78" i="2" s="1"/>
  <c r="I77" i="2"/>
  <c r="H77" i="2"/>
  <c r="G77" i="2"/>
  <c r="H76" i="2"/>
  <c r="I76" i="2" s="1"/>
  <c r="G76" i="2"/>
  <c r="G75" i="2"/>
  <c r="H75" i="2" s="1"/>
  <c r="I75" i="2" s="1"/>
  <c r="G74" i="2"/>
  <c r="H74" i="2" s="1"/>
  <c r="I74" i="2" s="1"/>
  <c r="H73" i="2"/>
  <c r="I73" i="2" s="1"/>
  <c r="G73" i="2"/>
  <c r="H72" i="2"/>
  <c r="I72" i="2" s="1"/>
  <c r="G72" i="2"/>
  <c r="G71" i="2"/>
  <c r="H71" i="2" s="1"/>
  <c r="I71" i="2" s="1"/>
  <c r="G70" i="2"/>
  <c r="H70" i="2" s="1"/>
  <c r="I70" i="2" s="1"/>
  <c r="G69" i="2"/>
  <c r="H69" i="2" s="1"/>
  <c r="I69" i="2" s="1"/>
  <c r="G68" i="2"/>
  <c r="H68" i="2" s="1"/>
  <c r="I68" i="2" s="1"/>
  <c r="H67" i="2"/>
  <c r="I67" i="2" s="1"/>
  <c r="G67" i="2"/>
  <c r="G66" i="2"/>
  <c r="H66" i="2" s="1"/>
  <c r="I66" i="2" s="1"/>
  <c r="G65" i="2"/>
  <c r="H65" i="2" s="1"/>
  <c r="I65" i="2" s="1"/>
  <c r="I64" i="2"/>
  <c r="H64" i="2"/>
  <c r="G64" i="2"/>
  <c r="H63" i="2"/>
  <c r="I63" i="2" s="1"/>
  <c r="G63" i="2"/>
  <c r="G62" i="2"/>
  <c r="H62" i="2" s="1"/>
  <c r="I62" i="2" s="1"/>
  <c r="G61" i="2"/>
  <c r="H61" i="2" s="1"/>
  <c r="I61" i="2" s="1"/>
  <c r="G60" i="2"/>
  <c r="H60" i="2" s="1"/>
  <c r="I60" i="2" s="1"/>
  <c r="G59" i="2"/>
  <c r="H59" i="2" s="1"/>
  <c r="I59" i="2" s="1"/>
  <c r="H58" i="2"/>
  <c r="I58" i="2" s="1"/>
  <c r="G58" i="2"/>
  <c r="G57" i="2"/>
  <c r="H57" i="2" s="1"/>
  <c r="I57" i="2" s="1"/>
  <c r="G56" i="2"/>
  <c r="H56" i="2" s="1"/>
  <c r="I56" i="2" s="1"/>
  <c r="I55" i="2"/>
  <c r="H55" i="2"/>
  <c r="G55" i="2"/>
  <c r="H54" i="2"/>
  <c r="I54" i="2" s="1"/>
  <c r="G54" i="2"/>
  <c r="G53" i="2"/>
  <c r="H53" i="2" s="1"/>
  <c r="I53" i="2" s="1"/>
  <c r="G52" i="2"/>
  <c r="H52" i="2" s="1"/>
  <c r="I52" i="2" s="1"/>
  <c r="G51" i="2"/>
  <c r="H51" i="2" s="1"/>
  <c r="I51" i="2" s="1"/>
  <c r="I50" i="2"/>
  <c r="H50" i="2"/>
  <c r="G50" i="2"/>
  <c r="H49" i="2"/>
  <c r="I49" i="2" s="1"/>
  <c r="G49" i="2"/>
  <c r="G48" i="2"/>
  <c r="H48" i="2" s="1"/>
  <c r="I48" i="2" s="1"/>
  <c r="G47" i="2"/>
  <c r="H47" i="2" s="1"/>
  <c r="I47" i="2" s="1"/>
  <c r="H46" i="2"/>
  <c r="I46" i="2" s="1"/>
  <c r="G46" i="2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H41" i="2"/>
  <c r="I41" i="2" s="1"/>
  <c r="G41" i="2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H36" i="2"/>
  <c r="I36" i="2" s="1"/>
  <c r="G36" i="2"/>
  <c r="G35" i="2"/>
  <c r="H35" i="2" s="1"/>
  <c r="I35" i="2" s="1"/>
  <c r="G34" i="2"/>
  <c r="H34" i="2" s="1"/>
  <c r="I34" i="2" s="1"/>
  <c r="H33" i="2"/>
  <c r="I33" i="2" s="1"/>
  <c r="G33" i="2"/>
  <c r="I32" i="2"/>
  <c r="H32" i="2"/>
  <c r="G32" i="2"/>
  <c r="H31" i="2"/>
  <c r="I31" i="2" s="1"/>
  <c r="G31" i="2"/>
  <c r="G30" i="2"/>
  <c r="H30" i="2" s="1"/>
  <c r="I30" i="2" s="1"/>
  <c r="G29" i="2"/>
  <c r="H29" i="2" s="1"/>
  <c r="I29" i="2" s="1"/>
  <c r="H28" i="2"/>
  <c r="I28" i="2" s="1"/>
  <c r="G28" i="2"/>
  <c r="G27" i="2"/>
  <c r="H27" i="2" s="1"/>
  <c r="I27" i="2" s="1"/>
  <c r="G26" i="2"/>
  <c r="H26" i="2" s="1"/>
  <c r="I26" i="2" s="1"/>
  <c r="G25" i="2"/>
  <c r="H25" i="2" s="1"/>
  <c r="I25" i="2" s="1"/>
  <c r="G24" i="2"/>
  <c r="H24" i="2" s="1"/>
  <c r="I24" i="2" s="1"/>
  <c r="H23" i="2"/>
  <c r="I23" i="2" s="1"/>
  <c r="G23" i="2"/>
  <c r="H22" i="2"/>
  <c r="I22" i="2" s="1"/>
  <c r="G22" i="2"/>
  <c r="G21" i="2"/>
  <c r="H21" i="2" s="1"/>
  <c r="I21" i="2" s="1"/>
  <c r="G20" i="2"/>
  <c r="H20" i="2" s="1"/>
  <c r="I20" i="2" s="1"/>
  <c r="H19" i="2"/>
  <c r="I19" i="2" s="1"/>
  <c r="G19" i="2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H14" i="2"/>
  <c r="I14" i="2" s="1"/>
  <c r="G14" i="2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H9" i="2"/>
  <c r="I9" i="2" s="1"/>
  <c r="G9" i="2"/>
  <c r="G8" i="2"/>
  <c r="H8" i="2" s="1"/>
  <c r="I8" i="2" s="1"/>
  <c r="G7" i="2"/>
  <c r="H7" i="2" s="1"/>
  <c r="I7" i="2" s="1"/>
  <c r="H6" i="2"/>
  <c r="I6" i="2" s="1"/>
  <c r="G6" i="2"/>
  <c r="H5" i="2"/>
  <c r="I5" i="2" s="1"/>
  <c r="G5" i="2"/>
  <c r="G4" i="2"/>
  <c r="H4" i="2" s="1"/>
  <c r="I4" i="2" s="1"/>
  <c r="G3" i="2"/>
  <c r="H3" i="2" s="1"/>
  <c r="I3" i="2" s="1"/>
  <c r="G202" i="1"/>
  <c r="H202" i="1" s="1"/>
  <c r="I202" i="1" s="1"/>
  <c r="G201" i="1"/>
  <c r="H201" i="1" s="1"/>
  <c r="I201" i="1" s="1"/>
  <c r="G200" i="1"/>
  <c r="H200" i="1" s="1"/>
  <c r="I200" i="1" s="1"/>
  <c r="G199" i="1"/>
  <c r="H199" i="1" s="1"/>
  <c r="I199" i="1" s="1"/>
  <c r="H198" i="1"/>
  <c r="I198" i="1" s="1"/>
  <c r="G198" i="1"/>
  <c r="G197" i="1"/>
  <c r="H197" i="1" s="1"/>
  <c r="I197" i="1" s="1"/>
  <c r="G196" i="1"/>
  <c r="H196" i="1" s="1"/>
  <c r="I196" i="1" s="1"/>
  <c r="H195" i="1"/>
  <c r="I195" i="1" s="1"/>
  <c r="G195" i="1"/>
  <c r="G194" i="1"/>
  <c r="H194" i="1" s="1"/>
  <c r="I194" i="1" s="1"/>
  <c r="G193" i="1"/>
  <c r="H193" i="1" s="1"/>
  <c r="I193" i="1" s="1"/>
  <c r="G192" i="1"/>
  <c r="H192" i="1" s="1"/>
  <c r="I192" i="1" s="1"/>
  <c r="I191" i="1"/>
  <c r="G191" i="1"/>
  <c r="H191" i="1" s="1"/>
  <c r="G190" i="1"/>
  <c r="H190" i="1" s="1"/>
  <c r="I190" i="1" s="1"/>
  <c r="G189" i="1"/>
  <c r="H189" i="1" s="1"/>
  <c r="I189" i="1" s="1"/>
  <c r="G188" i="1"/>
  <c r="H188" i="1" s="1"/>
  <c r="I188" i="1" s="1"/>
  <c r="G187" i="1"/>
  <c r="H187" i="1" s="1"/>
  <c r="I187" i="1" s="1"/>
  <c r="H186" i="1"/>
  <c r="I186" i="1" s="1"/>
  <c r="G186" i="1"/>
  <c r="G185" i="1"/>
  <c r="H185" i="1" s="1"/>
  <c r="I185" i="1" s="1"/>
  <c r="G184" i="1"/>
  <c r="H184" i="1" s="1"/>
  <c r="I184" i="1" s="1"/>
  <c r="G183" i="1"/>
  <c r="H183" i="1" s="1"/>
  <c r="I183" i="1" s="1"/>
  <c r="G182" i="1"/>
  <c r="H182" i="1" s="1"/>
  <c r="I182" i="1" s="1"/>
  <c r="G181" i="1"/>
  <c r="H181" i="1" s="1"/>
  <c r="I181" i="1" s="1"/>
  <c r="G180" i="1"/>
  <c r="H180" i="1" s="1"/>
  <c r="I180" i="1" s="1"/>
  <c r="G179" i="1"/>
  <c r="H179" i="1" s="1"/>
  <c r="I179" i="1" s="1"/>
  <c r="G178" i="1"/>
  <c r="H178" i="1" s="1"/>
  <c r="I178" i="1" s="1"/>
  <c r="G177" i="1"/>
  <c r="H177" i="1" s="1"/>
  <c r="I177" i="1" s="1"/>
  <c r="G176" i="1"/>
  <c r="H176" i="1" s="1"/>
  <c r="I176" i="1" s="1"/>
  <c r="G175" i="1"/>
  <c r="H175" i="1" s="1"/>
  <c r="I175" i="1" s="1"/>
  <c r="I174" i="1"/>
  <c r="G174" i="1"/>
  <c r="H174" i="1" s="1"/>
  <c r="G173" i="1"/>
  <c r="H173" i="1" s="1"/>
  <c r="I173" i="1" s="1"/>
  <c r="G172" i="1"/>
  <c r="H172" i="1" s="1"/>
  <c r="I172" i="1" s="1"/>
  <c r="G171" i="1"/>
  <c r="H171" i="1" s="1"/>
  <c r="I171" i="1" s="1"/>
  <c r="H170" i="1"/>
  <c r="I170" i="1" s="1"/>
  <c r="G170" i="1"/>
  <c r="G169" i="1"/>
  <c r="H169" i="1" s="1"/>
  <c r="I169" i="1" s="1"/>
  <c r="G168" i="1"/>
  <c r="H168" i="1" s="1"/>
  <c r="I168" i="1" s="1"/>
  <c r="G167" i="1"/>
  <c r="H167" i="1" s="1"/>
  <c r="I167" i="1" s="1"/>
  <c r="H166" i="1"/>
  <c r="I166" i="1" s="1"/>
  <c r="G166" i="1"/>
  <c r="G165" i="1"/>
  <c r="H165" i="1" s="1"/>
  <c r="I165" i="1" s="1"/>
  <c r="G164" i="1"/>
  <c r="H164" i="1" s="1"/>
  <c r="I164" i="1" s="1"/>
  <c r="G163" i="1"/>
  <c r="H163" i="1" s="1"/>
  <c r="I163" i="1" s="1"/>
  <c r="G162" i="1"/>
  <c r="H162" i="1" s="1"/>
  <c r="I162" i="1" s="1"/>
  <c r="G161" i="1"/>
  <c r="H161" i="1" s="1"/>
  <c r="I161" i="1" s="1"/>
  <c r="G160" i="1"/>
  <c r="H160" i="1" s="1"/>
  <c r="I160" i="1" s="1"/>
  <c r="G159" i="1"/>
  <c r="H159" i="1" s="1"/>
  <c r="I159" i="1" s="1"/>
  <c r="G158" i="1"/>
  <c r="H158" i="1" s="1"/>
  <c r="I158" i="1" s="1"/>
  <c r="G157" i="1"/>
  <c r="H157" i="1" s="1"/>
  <c r="I157" i="1" s="1"/>
  <c r="G156" i="1"/>
  <c r="H156" i="1" s="1"/>
  <c r="I156" i="1" s="1"/>
  <c r="G155" i="1"/>
  <c r="H155" i="1" s="1"/>
  <c r="I155" i="1" s="1"/>
  <c r="G154" i="1"/>
  <c r="H154" i="1" s="1"/>
  <c r="I154" i="1" s="1"/>
  <c r="H153" i="1"/>
  <c r="I153" i="1" s="1"/>
  <c r="G153" i="1"/>
  <c r="H152" i="1"/>
  <c r="I152" i="1" s="1"/>
  <c r="G152" i="1"/>
  <c r="G151" i="1"/>
  <c r="H151" i="1" s="1"/>
  <c r="I151" i="1" s="1"/>
  <c r="G150" i="1"/>
  <c r="H150" i="1" s="1"/>
  <c r="I150" i="1" s="1"/>
  <c r="G149" i="1"/>
  <c r="H149" i="1" s="1"/>
  <c r="I149" i="1" s="1"/>
  <c r="H148" i="1"/>
  <c r="I148" i="1" s="1"/>
  <c r="G148" i="1"/>
  <c r="G147" i="1"/>
  <c r="H147" i="1" s="1"/>
  <c r="I147" i="1" s="1"/>
  <c r="G146" i="1"/>
  <c r="H146" i="1" s="1"/>
  <c r="I146" i="1" s="1"/>
  <c r="G145" i="1"/>
  <c r="H145" i="1" s="1"/>
  <c r="I145" i="1" s="1"/>
  <c r="H144" i="1"/>
  <c r="I144" i="1" s="1"/>
  <c r="G144" i="1"/>
  <c r="H143" i="1"/>
  <c r="I143" i="1" s="1"/>
  <c r="G143" i="1"/>
  <c r="G142" i="1"/>
  <c r="H142" i="1" s="1"/>
  <c r="I142" i="1" s="1"/>
  <c r="G141" i="1"/>
  <c r="H141" i="1" s="1"/>
  <c r="I141" i="1" s="1"/>
  <c r="G140" i="1"/>
  <c r="H140" i="1" s="1"/>
  <c r="I140" i="1" s="1"/>
  <c r="I139" i="1"/>
  <c r="H139" i="1"/>
  <c r="G139" i="1"/>
  <c r="G138" i="1"/>
  <c r="H138" i="1" s="1"/>
  <c r="I138" i="1" s="1"/>
  <c r="G137" i="1"/>
  <c r="H137" i="1" s="1"/>
  <c r="I137" i="1" s="1"/>
  <c r="I136" i="1"/>
  <c r="G136" i="1"/>
  <c r="H136" i="1" s="1"/>
  <c r="H135" i="1"/>
  <c r="I135" i="1" s="1"/>
  <c r="G135" i="1"/>
  <c r="G134" i="1"/>
  <c r="H134" i="1" s="1"/>
  <c r="I134" i="1" s="1"/>
  <c r="H133" i="1"/>
  <c r="I133" i="1" s="1"/>
  <c r="G133" i="1"/>
  <c r="G132" i="1"/>
  <c r="H132" i="1" s="1"/>
  <c r="I132" i="1" s="1"/>
  <c r="G131" i="1"/>
  <c r="H131" i="1" s="1"/>
  <c r="I131" i="1" s="1"/>
  <c r="H130" i="1"/>
  <c r="I130" i="1" s="1"/>
  <c r="G130" i="1"/>
  <c r="G129" i="1"/>
  <c r="H129" i="1" s="1"/>
  <c r="I129" i="1" s="1"/>
  <c r="G128" i="1"/>
  <c r="H128" i="1" s="1"/>
  <c r="I128" i="1" s="1"/>
  <c r="G127" i="1"/>
  <c r="H127" i="1" s="1"/>
  <c r="I127" i="1" s="1"/>
  <c r="G126" i="1"/>
  <c r="H126" i="1" s="1"/>
  <c r="I126" i="1" s="1"/>
  <c r="H125" i="1"/>
  <c r="I125" i="1" s="1"/>
  <c r="G125" i="1"/>
  <c r="G124" i="1"/>
  <c r="H124" i="1" s="1"/>
  <c r="I124" i="1" s="1"/>
  <c r="G123" i="1"/>
  <c r="H123" i="1" s="1"/>
  <c r="I123" i="1" s="1"/>
  <c r="G122" i="1"/>
  <c r="H122" i="1" s="1"/>
  <c r="I122" i="1" s="1"/>
  <c r="H121" i="1"/>
  <c r="I121" i="1" s="1"/>
  <c r="G121" i="1"/>
  <c r="H120" i="1"/>
  <c r="I120" i="1" s="1"/>
  <c r="G120" i="1"/>
  <c r="G119" i="1"/>
  <c r="H119" i="1" s="1"/>
  <c r="I119" i="1" s="1"/>
  <c r="G118" i="1"/>
  <c r="H118" i="1" s="1"/>
  <c r="I118" i="1" s="1"/>
  <c r="G117" i="1"/>
  <c r="H117" i="1" s="1"/>
  <c r="I117" i="1" s="1"/>
  <c r="G116" i="1"/>
  <c r="H116" i="1" s="1"/>
  <c r="I116" i="1" s="1"/>
  <c r="G115" i="1"/>
  <c r="H115" i="1" s="1"/>
  <c r="I115" i="1" s="1"/>
  <c r="G114" i="1"/>
  <c r="H114" i="1" s="1"/>
  <c r="I114" i="1" s="1"/>
  <c r="G113" i="1"/>
  <c r="H113" i="1" s="1"/>
  <c r="I113" i="1" s="1"/>
  <c r="G112" i="1"/>
  <c r="H112" i="1" s="1"/>
  <c r="I112" i="1" s="1"/>
  <c r="G111" i="1"/>
  <c r="H111" i="1" s="1"/>
  <c r="I111" i="1" s="1"/>
  <c r="G110" i="1"/>
  <c r="H110" i="1" s="1"/>
  <c r="I110" i="1" s="1"/>
  <c r="I109" i="1"/>
  <c r="G109" i="1"/>
  <c r="H109" i="1" s="1"/>
  <c r="G108" i="1"/>
  <c r="H108" i="1" s="1"/>
  <c r="I108" i="1" s="1"/>
  <c r="G107" i="1"/>
  <c r="H107" i="1" s="1"/>
  <c r="I107" i="1" s="1"/>
  <c r="G106" i="1"/>
  <c r="H106" i="1" s="1"/>
  <c r="I106" i="1" s="1"/>
  <c r="G105" i="1"/>
  <c r="H105" i="1" s="1"/>
  <c r="I105" i="1" s="1"/>
  <c r="H104" i="1"/>
  <c r="I104" i="1" s="1"/>
  <c r="G104" i="1"/>
  <c r="G103" i="1"/>
  <c r="H103" i="1" s="1"/>
  <c r="I103" i="1" s="1"/>
  <c r="G102" i="1"/>
  <c r="H102" i="1" s="1"/>
  <c r="I102" i="1" s="1"/>
  <c r="G101" i="1"/>
  <c r="H101" i="1" s="1"/>
  <c r="I101" i="1" s="1"/>
  <c r="G100" i="1"/>
  <c r="H100" i="1" s="1"/>
  <c r="I100" i="1" s="1"/>
  <c r="H99" i="1"/>
  <c r="I99" i="1" s="1"/>
  <c r="G99" i="1"/>
  <c r="G98" i="1"/>
  <c r="H98" i="1" s="1"/>
  <c r="I98" i="1" s="1"/>
  <c r="G97" i="1"/>
  <c r="H97" i="1" s="1"/>
  <c r="I97" i="1" s="1"/>
  <c r="G96" i="1"/>
  <c r="H96" i="1" s="1"/>
  <c r="I96" i="1" s="1"/>
  <c r="G95" i="1"/>
  <c r="H95" i="1" s="1"/>
  <c r="I95" i="1" s="1"/>
  <c r="G94" i="1"/>
  <c r="H94" i="1" s="1"/>
  <c r="I94" i="1" s="1"/>
  <c r="G93" i="1"/>
  <c r="H93" i="1" s="1"/>
  <c r="I93" i="1" s="1"/>
  <c r="G92" i="1"/>
  <c r="H92" i="1" s="1"/>
  <c r="I92" i="1" s="1"/>
  <c r="G91" i="1"/>
  <c r="H91" i="1" s="1"/>
  <c r="I91" i="1" s="1"/>
  <c r="H90" i="1"/>
  <c r="I90" i="1" s="1"/>
  <c r="G90" i="1"/>
  <c r="I89" i="1"/>
  <c r="G89" i="1"/>
  <c r="H89" i="1" s="1"/>
  <c r="G88" i="1"/>
  <c r="H88" i="1" s="1"/>
  <c r="I88" i="1" s="1"/>
  <c r="G87" i="1"/>
  <c r="H87" i="1" s="1"/>
  <c r="I87" i="1" s="1"/>
  <c r="G86" i="1"/>
  <c r="H86" i="1" s="1"/>
  <c r="I86" i="1" s="1"/>
  <c r="G85" i="1"/>
  <c r="H85" i="1" s="1"/>
  <c r="I85" i="1" s="1"/>
  <c r="G84" i="1"/>
  <c r="H84" i="1" s="1"/>
  <c r="I84" i="1" s="1"/>
  <c r="G83" i="1"/>
  <c r="H83" i="1" s="1"/>
  <c r="I83" i="1" s="1"/>
  <c r="G82" i="1"/>
  <c r="H82" i="1" s="1"/>
  <c r="I82" i="1" s="1"/>
  <c r="H81" i="1"/>
  <c r="I81" i="1" s="1"/>
  <c r="G81" i="1"/>
  <c r="G80" i="1"/>
  <c r="H80" i="1" s="1"/>
  <c r="I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H72" i="1"/>
  <c r="I72" i="1" s="1"/>
  <c r="G72" i="1"/>
  <c r="G71" i="1"/>
  <c r="H71" i="1" s="1"/>
  <c r="I71" i="1" s="1"/>
  <c r="G70" i="1"/>
  <c r="H70" i="1" s="1"/>
  <c r="I70" i="1" s="1"/>
  <c r="G69" i="1"/>
  <c r="H69" i="1" s="1"/>
  <c r="I69" i="1" s="1"/>
  <c r="G68" i="1"/>
  <c r="H68" i="1" s="1"/>
  <c r="I68" i="1" s="1"/>
  <c r="H67" i="1"/>
  <c r="I67" i="1" s="1"/>
  <c r="G67" i="1"/>
  <c r="G66" i="1"/>
  <c r="H66" i="1" s="1"/>
  <c r="I66" i="1" s="1"/>
  <c r="G65" i="1"/>
  <c r="H65" i="1" s="1"/>
  <c r="I65" i="1" s="1"/>
  <c r="H64" i="1"/>
  <c r="I64" i="1" s="1"/>
  <c r="G64" i="1"/>
  <c r="G63" i="1"/>
  <c r="H63" i="1" s="1"/>
  <c r="I63" i="1" s="1"/>
  <c r="I62" i="1"/>
  <c r="H62" i="1"/>
  <c r="G62" i="1"/>
  <c r="G61" i="1"/>
  <c r="H61" i="1" s="1"/>
  <c r="I61" i="1" s="1"/>
  <c r="G60" i="1"/>
  <c r="H60" i="1" s="1"/>
  <c r="I60" i="1" s="1"/>
  <c r="H59" i="1"/>
  <c r="I59" i="1" s="1"/>
  <c r="G59" i="1"/>
  <c r="G58" i="1"/>
  <c r="H58" i="1" s="1"/>
  <c r="I58" i="1" s="1"/>
  <c r="G57" i="1"/>
  <c r="H57" i="1" s="1"/>
  <c r="I57" i="1" s="1"/>
  <c r="G56" i="1"/>
  <c r="H56" i="1" s="1"/>
  <c r="I56" i="1" s="1"/>
  <c r="H55" i="1"/>
  <c r="I55" i="1" s="1"/>
  <c r="G55" i="1"/>
  <c r="G54" i="1"/>
  <c r="H54" i="1" s="1"/>
  <c r="I54" i="1" s="1"/>
  <c r="G53" i="1"/>
  <c r="H53" i="1" s="1"/>
  <c r="I53" i="1" s="1"/>
  <c r="G52" i="1"/>
  <c r="H52" i="1" s="1"/>
  <c r="I52" i="1" s="1"/>
  <c r="G51" i="1"/>
  <c r="H51" i="1" s="1"/>
  <c r="I51" i="1" s="1"/>
  <c r="H50" i="1"/>
  <c r="I50" i="1" s="1"/>
  <c r="G50" i="1"/>
  <c r="G49" i="1"/>
  <c r="H49" i="1" s="1"/>
  <c r="I49" i="1" s="1"/>
  <c r="G48" i="1"/>
  <c r="H48" i="1" s="1"/>
  <c r="I48" i="1" s="1"/>
  <c r="G47" i="1"/>
  <c r="H47" i="1" s="1"/>
  <c r="I47" i="1" s="1"/>
  <c r="H46" i="1"/>
  <c r="I46" i="1" s="1"/>
  <c r="G46" i="1"/>
  <c r="H45" i="1"/>
  <c r="I45" i="1" s="1"/>
  <c r="G45" i="1"/>
  <c r="H44" i="1"/>
  <c r="I44" i="1" s="1"/>
  <c r="G44" i="1"/>
  <c r="G43" i="1"/>
  <c r="H43" i="1" s="1"/>
  <c r="I43" i="1" s="1"/>
  <c r="I42" i="1"/>
  <c r="G42" i="1"/>
  <c r="H42" i="1" s="1"/>
  <c r="G41" i="1"/>
  <c r="H41" i="1" s="1"/>
  <c r="I41" i="1" s="1"/>
  <c r="G40" i="1"/>
  <c r="H40" i="1" s="1"/>
  <c r="I40" i="1" s="1"/>
  <c r="H39" i="1"/>
  <c r="I39" i="1" s="1"/>
  <c r="G39" i="1"/>
  <c r="G38" i="1"/>
  <c r="H38" i="1" s="1"/>
  <c r="I38" i="1" s="1"/>
  <c r="H37" i="1"/>
  <c r="I37" i="1" s="1"/>
  <c r="G37" i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H28" i="1"/>
  <c r="I28" i="1" s="1"/>
  <c r="G28" i="1"/>
  <c r="G27" i="1"/>
  <c r="H27" i="1" s="1"/>
  <c r="I27" i="1" s="1"/>
  <c r="G26" i="1"/>
  <c r="H26" i="1" s="1"/>
  <c r="I26" i="1" s="1"/>
  <c r="G25" i="1"/>
  <c r="H25" i="1" s="1"/>
  <c r="I25" i="1" s="1"/>
  <c r="H24" i="1"/>
  <c r="I24" i="1" s="1"/>
  <c r="G24" i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H19" i="1"/>
  <c r="I19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H10" i="1"/>
  <c r="I10" i="1" s="1"/>
  <c r="G10" i="1"/>
  <c r="G9" i="1"/>
  <c r="H9" i="1" s="1"/>
  <c r="I9" i="1" s="1"/>
  <c r="G8" i="1"/>
  <c r="H8" i="1" s="1"/>
  <c r="I8" i="1" s="1"/>
  <c r="G7" i="1"/>
  <c r="H7" i="1" s="1"/>
  <c r="I7" i="1" s="1"/>
  <c r="H6" i="1"/>
  <c r="I6" i="1" s="1"/>
  <c r="G6" i="1"/>
  <c r="G5" i="1"/>
  <c r="H5" i="1" s="1"/>
  <c r="I5" i="1" s="1"/>
  <c r="G4" i="1"/>
  <c r="H4" i="1" s="1"/>
  <c r="I4" i="1" s="1"/>
  <c r="G3" i="1"/>
  <c r="H3" i="1" s="1"/>
  <c r="I3" i="1" s="1"/>
  <c r="J141" i="3" l="1"/>
  <c r="K141" i="3" s="1"/>
  <c r="L141" i="3" s="1"/>
  <c r="M141" i="3" s="1"/>
  <c r="N141" i="3" s="1"/>
  <c r="J22" i="2"/>
  <c r="K22" i="2" s="1"/>
  <c r="L22" i="2" s="1"/>
  <c r="M22" i="2" s="1"/>
  <c r="N22" i="2" s="1"/>
  <c r="J182" i="1"/>
  <c r="K182" i="1" s="1"/>
  <c r="L182" i="1" s="1"/>
  <c r="M182" i="1" s="1"/>
  <c r="N182" i="1" s="1"/>
  <c r="J91" i="3"/>
  <c r="K91" i="3" s="1"/>
  <c r="L91" i="3" s="1"/>
  <c r="M91" i="3" s="1"/>
  <c r="N91" i="3" s="1"/>
  <c r="J131" i="3"/>
  <c r="K131" i="3" s="1"/>
  <c r="L131" i="3" s="1"/>
  <c r="M131" i="3" s="1"/>
  <c r="N131" i="3" s="1"/>
  <c r="J12" i="2"/>
  <c r="K12" i="2" s="1"/>
  <c r="L12" i="2" s="1"/>
  <c r="M12" i="2" s="1"/>
  <c r="N12" i="2" s="1"/>
  <c r="J52" i="4"/>
  <c r="K52" i="4" s="1"/>
  <c r="L52" i="4" s="1"/>
  <c r="M52" i="4" s="1"/>
  <c r="N52" i="4" s="1"/>
  <c r="J31" i="3"/>
  <c r="K31" i="3" s="1"/>
  <c r="L31" i="3" s="1"/>
  <c r="M31" i="3" s="1"/>
  <c r="N31" i="3" s="1"/>
  <c r="J142" i="4"/>
  <c r="K142" i="4" s="1"/>
  <c r="L142" i="4" s="1"/>
  <c r="M142" i="4" s="1"/>
  <c r="N142" i="4" s="1"/>
  <c r="J72" i="2"/>
  <c r="K72" i="2" s="1"/>
  <c r="L72" i="2" s="1"/>
  <c r="M72" i="2" s="1"/>
  <c r="N72" i="2" s="1"/>
  <c r="J42" i="1"/>
  <c r="K42" i="1" s="1"/>
  <c r="L42" i="1" s="1"/>
  <c r="M42" i="1" s="1"/>
  <c r="N42" i="1" s="1"/>
  <c r="J102" i="4"/>
  <c r="K102" i="4" s="1"/>
  <c r="L102" i="4" s="1"/>
  <c r="M102" i="4" s="1"/>
  <c r="N102" i="4" s="1"/>
  <c r="J92" i="4"/>
  <c r="K92" i="4" s="1"/>
  <c r="L92" i="4" s="1"/>
  <c r="M92" i="4" s="1"/>
  <c r="N92" i="4" s="1"/>
  <c r="J112" i="4"/>
  <c r="K112" i="4" s="1"/>
  <c r="L112" i="4" s="1"/>
  <c r="M112" i="4" s="1"/>
  <c r="N112" i="4" s="1"/>
  <c r="J172" i="4"/>
  <c r="K172" i="4" s="1"/>
  <c r="L172" i="4" s="1"/>
  <c r="M172" i="4" s="1"/>
  <c r="N172" i="4" s="1"/>
  <c r="J32" i="4"/>
  <c r="K32" i="4" s="1"/>
  <c r="L32" i="4" s="1"/>
  <c r="M32" i="4" s="1"/>
  <c r="N32" i="4" s="1"/>
  <c r="J81" i="4"/>
  <c r="K81" i="4" s="1"/>
  <c r="L81" i="4" s="1"/>
  <c r="M81" i="4" s="1"/>
  <c r="N81" i="4" s="1"/>
  <c r="J132" i="4"/>
  <c r="K132" i="4" s="1"/>
  <c r="L132" i="4" s="1"/>
  <c r="M132" i="4" s="1"/>
  <c r="N132" i="4" s="1"/>
  <c r="J162" i="4"/>
  <c r="K162" i="4" s="1"/>
  <c r="L162" i="4" s="1"/>
  <c r="M162" i="4" s="1"/>
  <c r="N162" i="4" s="1"/>
  <c r="J122" i="4"/>
  <c r="K122" i="4" s="1"/>
  <c r="L122" i="4" s="1"/>
  <c r="M122" i="4" s="1"/>
  <c r="N122" i="4" s="1"/>
  <c r="J202" i="4"/>
  <c r="K202" i="4" s="1"/>
  <c r="L202" i="4" s="1"/>
  <c r="M202" i="4" s="1"/>
  <c r="N202" i="4" s="1"/>
  <c r="J12" i="4"/>
  <c r="K12" i="4" s="1"/>
  <c r="L12" i="4" s="1"/>
  <c r="M12" i="4" s="1"/>
  <c r="N12" i="4" s="1"/>
  <c r="J42" i="4"/>
  <c r="K42" i="4" s="1"/>
  <c r="L42" i="4" s="1"/>
  <c r="M42" i="4" s="1"/>
  <c r="N42" i="4" s="1"/>
  <c r="J62" i="4"/>
  <c r="K62" i="4" s="1"/>
  <c r="L62" i="4" s="1"/>
  <c r="M62" i="4" s="1"/>
  <c r="N62" i="4" s="1"/>
  <c r="J152" i="4"/>
  <c r="K152" i="4" s="1"/>
  <c r="L152" i="4" s="1"/>
  <c r="M152" i="4" s="1"/>
  <c r="N152" i="4" s="1"/>
  <c r="J22" i="4"/>
  <c r="K22" i="4" s="1"/>
  <c r="L22" i="4" s="1"/>
  <c r="M22" i="4" s="1"/>
  <c r="N22" i="4" s="1"/>
  <c r="J72" i="4"/>
  <c r="K72" i="4" s="1"/>
  <c r="L72" i="4" s="1"/>
  <c r="M72" i="4" s="1"/>
  <c r="N72" i="4" s="1"/>
  <c r="J192" i="4"/>
  <c r="K192" i="4" s="1"/>
  <c r="L192" i="4" s="1"/>
  <c r="M192" i="4" s="1"/>
  <c r="N192" i="4" s="1"/>
  <c r="J11" i="3"/>
  <c r="K11" i="3" s="1"/>
  <c r="L11" i="3" s="1"/>
  <c r="M11" i="3" s="1"/>
  <c r="N11" i="3" s="1"/>
  <c r="J41" i="3"/>
  <c r="K41" i="3" s="1"/>
  <c r="L41" i="3" s="1"/>
  <c r="M41" i="3" s="1"/>
  <c r="N41" i="3" s="1"/>
  <c r="J61" i="3"/>
  <c r="K61" i="3" s="1"/>
  <c r="L61" i="3" s="1"/>
  <c r="M61" i="3" s="1"/>
  <c r="N61" i="3" s="1"/>
  <c r="J80" i="3"/>
  <c r="K80" i="3" s="1"/>
  <c r="L80" i="3" s="1"/>
  <c r="M80" i="3" s="1"/>
  <c r="N80" i="3" s="1"/>
  <c r="J111" i="3"/>
  <c r="K111" i="3" s="1"/>
  <c r="L111" i="3" s="1"/>
  <c r="M111" i="3" s="1"/>
  <c r="N111" i="3" s="1"/>
  <c r="J151" i="3"/>
  <c r="K151" i="3" s="1"/>
  <c r="L151" i="3" s="1"/>
  <c r="M151" i="3" s="1"/>
  <c r="N151" i="3" s="1"/>
  <c r="J71" i="3"/>
  <c r="K71" i="3" s="1"/>
  <c r="L71" i="3" s="1"/>
  <c r="M71" i="3" s="1"/>
  <c r="N71" i="3" s="1"/>
  <c r="J101" i="3"/>
  <c r="K101" i="3" s="1"/>
  <c r="L101" i="3" s="1"/>
  <c r="M101" i="3" s="1"/>
  <c r="N101" i="3" s="1"/>
  <c r="J121" i="3"/>
  <c r="K121" i="3" s="1"/>
  <c r="L121" i="3" s="1"/>
  <c r="M121" i="3" s="1"/>
  <c r="N121" i="3" s="1"/>
  <c r="J21" i="3"/>
  <c r="K21" i="3" s="1"/>
  <c r="L21" i="3" s="1"/>
  <c r="M21" i="3" s="1"/>
  <c r="N21" i="3" s="1"/>
  <c r="J51" i="3"/>
  <c r="K51" i="3" s="1"/>
  <c r="L51" i="3" s="1"/>
  <c r="M51" i="3" s="1"/>
  <c r="N51" i="3" s="1"/>
  <c r="J42" i="2"/>
  <c r="K42" i="2" s="1"/>
  <c r="L42" i="2" s="1"/>
  <c r="M42" i="2" s="1"/>
  <c r="N42" i="2" s="1"/>
  <c r="J62" i="2"/>
  <c r="K62" i="2" s="1"/>
  <c r="L62" i="2" s="1"/>
  <c r="M62" i="2" s="1"/>
  <c r="N62" i="2" s="1"/>
  <c r="J112" i="2"/>
  <c r="K112" i="2" s="1"/>
  <c r="L112" i="2" s="1"/>
  <c r="M112" i="2" s="1"/>
  <c r="N112" i="2" s="1"/>
  <c r="J142" i="2"/>
  <c r="K142" i="2" s="1"/>
  <c r="L142" i="2" s="1"/>
  <c r="M142" i="2" s="1"/>
  <c r="N142" i="2" s="1"/>
  <c r="J32" i="2"/>
  <c r="K32" i="2" s="1"/>
  <c r="L32" i="2" s="1"/>
  <c r="M32" i="2" s="1"/>
  <c r="N32" i="2" s="1"/>
  <c r="J132" i="2"/>
  <c r="K132" i="2" s="1"/>
  <c r="L132" i="2" s="1"/>
  <c r="M132" i="2" s="1"/>
  <c r="N132" i="2" s="1"/>
  <c r="J82" i="2"/>
  <c r="K82" i="2" s="1"/>
  <c r="L82" i="2" s="1"/>
  <c r="M82" i="2" s="1"/>
  <c r="N82" i="2" s="1"/>
  <c r="J92" i="2"/>
  <c r="K92" i="2" s="1"/>
  <c r="L92" i="2" s="1"/>
  <c r="M92" i="2" s="1"/>
  <c r="N92" i="2" s="1"/>
  <c r="J102" i="2"/>
  <c r="K102" i="2" s="1"/>
  <c r="L102" i="2" s="1"/>
  <c r="M102" i="2" s="1"/>
  <c r="N102" i="2" s="1"/>
  <c r="J152" i="2"/>
  <c r="K152" i="2" s="1"/>
  <c r="L152" i="2" s="1"/>
  <c r="M152" i="2" s="1"/>
  <c r="N152" i="2" s="1"/>
  <c r="J51" i="2"/>
  <c r="K51" i="2" s="1"/>
  <c r="L51" i="2" s="1"/>
  <c r="M51" i="2" s="1"/>
  <c r="N51" i="2" s="1"/>
  <c r="J91" i="1"/>
  <c r="K91" i="1" s="1"/>
  <c r="L91" i="1" s="1"/>
  <c r="M91" i="1" s="1"/>
  <c r="N91" i="1" s="1"/>
  <c r="J12" i="1"/>
  <c r="K12" i="1" s="1"/>
  <c r="L12" i="1" s="1"/>
  <c r="M12" i="1" s="1"/>
  <c r="N12" i="1" s="1"/>
  <c r="J32" i="1"/>
  <c r="K32" i="1" s="1"/>
  <c r="L32" i="1" s="1"/>
  <c r="M32" i="1" s="1"/>
  <c r="N32" i="1" s="1"/>
  <c r="J112" i="1"/>
  <c r="K112" i="1" s="1"/>
  <c r="L112" i="1" s="1"/>
  <c r="M112" i="1" s="1"/>
  <c r="N112" i="1" s="1"/>
  <c r="J62" i="1"/>
  <c r="K62" i="1" s="1"/>
  <c r="L62" i="1" s="1"/>
  <c r="M62" i="1" s="1"/>
  <c r="N62" i="1" s="1"/>
  <c r="J132" i="1"/>
  <c r="K132" i="1" s="1"/>
  <c r="L132" i="1" s="1"/>
  <c r="M132" i="1" s="1"/>
  <c r="N132" i="1" s="1"/>
  <c r="J82" i="1"/>
  <c r="K82" i="1" s="1"/>
  <c r="L82" i="1" s="1"/>
  <c r="M82" i="1" s="1"/>
  <c r="N82" i="1" s="1"/>
  <c r="J22" i="1"/>
  <c r="K22" i="1" s="1"/>
  <c r="L22" i="1" s="1"/>
  <c r="M22" i="1" s="1"/>
  <c r="N22" i="1" s="1"/>
  <c r="J72" i="1"/>
  <c r="K72" i="1" s="1"/>
  <c r="L72" i="1" s="1"/>
  <c r="M72" i="1" s="1"/>
  <c r="N72" i="1" s="1"/>
  <c r="J122" i="1"/>
  <c r="K122" i="1" s="1"/>
  <c r="L122" i="1" s="1"/>
  <c r="M122" i="1" s="1"/>
  <c r="N122" i="1" s="1"/>
  <c r="J142" i="1"/>
  <c r="K142" i="1" s="1"/>
  <c r="L142" i="1" s="1"/>
  <c r="M142" i="1" s="1"/>
  <c r="N142" i="1" s="1"/>
  <c r="J162" i="1"/>
  <c r="K162" i="1" s="1"/>
  <c r="L162" i="1" s="1"/>
  <c r="M162" i="1" s="1"/>
  <c r="N162" i="1" s="1"/>
  <c r="J172" i="1"/>
  <c r="K172" i="1" s="1"/>
  <c r="L172" i="1" s="1"/>
  <c r="M172" i="1" s="1"/>
  <c r="N172" i="1" s="1"/>
  <c r="J192" i="1"/>
  <c r="K192" i="1" s="1"/>
  <c r="L192" i="1" s="1"/>
  <c r="M192" i="1" s="1"/>
  <c r="N192" i="1" s="1"/>
  <c r="J152" i="1"/>
  <c r="K152" i="1" s="1"/>
  <c r="L152" i="1" s="1"/>
  <c r="M152" i="1" s="1"/>
  <c r="N152" i="1" s="1"/>
  <c r="J102" i="1"/>
  <c r="K102" i="1" s="1"/>
  <c r="L102" i="1" s="1"/>
  <c r="M102" i="1" s="1"/>
  <c r="N102" i="1" s="1"/>
  <c r="J52" i="1"/>
  <c r="K52" i="1" s="1"/>
  <c r="L52" i="1" s="1"/>
  <c r="M52" i="1" s="1"/>
  <c r="N52" i="1" s="1"/>
  <c r="J202" i="1"/>
  <c r="K202" i="1" s="1"/>
  <c r="L202" i="1" s="1"/>
  <c r="M202" i="1" s="1"/>
  <c r="N202" i="1" s="1"/>
</calcChain>
</file>

<file path=xl/sharedStrings.xml><?xml version="1.0" encoding="utf-8"?>
<sst xmlns="http://schemas.openxmlformats.org/spreadsheetml/2006/main" count="2040" uniqueCount="268">
  <si>
    <t>T. hemprichii</t>
  </si>
  <si>
    <t>Treatment</t>
  </si>
  <si>
    <t>Depth</t>
  </si>
  <si>
    <t>Section (cm)</t>
  </si>
  <si>
    <t>B.density</t>
  </si>
  <si>
    <t>% Organic matter</t>
  </si>
  <si>
    <t>% Corg (gC per 100g sediment</t>
  </si>
  <si>
    <t>C.density (gC per cm3)</t>
  </si>
  <si>
    <t>C. density of section (gC per cm2)</t>
  </si>
  <si>
    <t>C. stock in 50cm core (gC per cm2)</t>
  </si>
  <si>
    <t>Equivalent C. stock in 100cm core (gC per cm2)</t>
  </si>
  <si>
    <t>Equivalent C. stock in 100cm core (gC per m2)</t>
  </si>
  <si>
    <t>Equivalent C. stock in 100cm core (MgC per m2)</t>
  </si>
  <si>
    <t>Equivalent C. stock in 100cm core (MgC per ha)</t>
  </si>
  <si>
    <t>THQ1</t>
  </si>
  <si>
    <t>Vegetated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</si>
  <si>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</si>
  <si>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</si>
  <si>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</si>
  <si>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</si>
  <si>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</si>
  <si>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</si>
  <si>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</si>
  <si>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</si>
  <si>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</si>
  <si>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</si>
  <si>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THQ2</t>
  </si>
  <si>
    <t>THQ3</t>
  </si>
  <si>
    <t>THQ4</t>
  </si>
  <si>
    <t>THQ5</t>
  </si>
  <si>
    <t>THQ6</t>
  </si>
  <si>
    <t>THQ7</t>
  </si>
  <si>
    <t>THQ8</t>
  </si>
  <si>
    <t>THQ9</t>
  </si>
  <si>
    <t>THQ10</t>
  </si>
  <si>
    <t>TH ZQ11</t>
  </si>
  <si>
    <t>TH ZQ12</t>
  </si>
  <si>
    <t>TH ZQ13</t>
  </si>
  <si>
    <t>TH ZQ14</t>
  </si>
  <si>
    <t>TH ZQ15</t>
  </si>
  <si>
    <t>Q1</t>
  </si>
  <si>
    <t>Non-vegetated</t>
  </si>
  <si>
    <t>Q2</t>
  </si>
  <si>
    <t>Q3</t>
  </si>
  <si>
    <t>Q4</t>
  </si>
  <si>
    <t>Q5</t>
  </si>
  <si>
    <t>E. acoroides</t>
  </si>
  <si>
    <t>Quadrat</t>
  </si>
  <si>
    <t>B. density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</si>
  <si>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</si>
  <si>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</si>
  <si>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</si>
  <si>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</si>
  <si>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</si>
  <si>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</si>
  <si>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</si>
  <si>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</si>
  <si>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</si>
  <si>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</si>
  <si>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T.ciliatum</t>
  </si>
  <si>
    <t>S.isoetifolium</t>
  </si>
  <si>
    <t>treat</t>
  </si>
  <si>
    <t>Bd</t>
  </si>
  <si>
    <t>% Org matter</t>
  </si>
  <si>
    <t>veg,</t>
  </si>
  <si>
    <t>nonveg</t>
  </si>
  <si>
    <t>Species</t>
  </si>
  <si>
    <t>Th</t>
  </si>
  <si>
    <t>Core</t>
  </si>
  <si>
    <t>C. interval</t>
  </si>
  <si>
    <t>Un-vegetated</t>
  </si>
  <si>
    <t>T. ciliatum</t>
  </si>
  <si>
    <t>S. isoetifolium</t>
  </si>
  <si>
    <t>AVE</t>
  </si>
  <si>
    <t>STDEV</t>
  </si>
  <si>
    <t>CONF</t>
  </si>
  <si>
    <t>Ea</t>
  </si>
  <si>
    <t>Tc</t>
  </si>
  <si>
    <t>si</t>
  </si>
  <si>
    <t>Biomass</t>
  </si>
  <si>
    <t>S. Isoetifolium</t>
  </si>
  <si>
    <t>T.  Hemprichii</t>
  </si>
  <si>
    <t>Sediment carbon</t>
  </si>
  <si>
    <t>Biomass carbon</t>
  </si>
  <si>
    <t>Total carbon</t>
  </si>
  <si>
    <t xml:space="preserve">% Sediment </t>
  </si>
  <si>
    <t>% of Biomass</t>
  </si>
  <si>
    <t>Shoot.Den m-2</t>
  </si>
  <si>
    <t>%C. Cover</t>
  </si>
  <si>
    <t>Sht. Height (cm)</t>
  </si>
  <si>
    <r>
      <t>AGB g DW m</t>
    </r>
    <r>
      <rPr>
        <b/>
        <vertAlign val="superscript"/>
        <sz val="12"/>
        <color theme="1"/>
        <rFont val="Calibri"/>
        <family val="2"/>
        <scheme val="minor"/>
      </rPr>
      <t>-2</t>
    </r>
  </si>
  <si>
    <r>
      <t>AGC</t>
    </r>
    <r>
      <rPr>
        <b/>
        <vertAlign val="subscript"/>
        <sz val="12"/>
        <color theme="1"/>
        <rFont val="Calibri"/>
        <family val="2"/>
        <scheme val="minor"/>
      </rPr>
      <t>org</t>
    </r>
    <r>
      <rPr>
        <b/>
        <sz val="12"/>
        <color theme="1"/>
        <rFont val="Calibri"/>
        <family val="2"/>
        <scheme val="minor"/>
      </rPr>
      <t xml:space="preserve"> g DWm</t>
    </r>
    <r>
      <rPr>
        <b/>
        <vertAlign val="superscript"/>
        <sz val="12"/>
        <color theme="1"/>
        <rFont val="Calibri"/>
        <family val="2"/>
        <scheme val="minor"/>
      </rPr>
      <t>-2</t>
    </r>
  </si>
  <si>
    <r>
      <t>AGC</t>
    </r>
    <r>
      <rPr>
        <b/>
        <vertAlign val="subscript"/>
        <sz val="12"/>
        <color theme="1"/>
        <rFont val="Calibri"/>
        <family val="2"/>
        <scheme val="minor"/>
      </rPr>
      <t>org</t>
    </r>
    <r>
      <rPr>
        <b/>
        <sz val="12"/>
        <color theme="1"/>
        <rFont val="Calibri"/>
        <family val="2"/>
        <scheme val="minor"/>
      </rPr>
      <t xml:space="preserve"> MgC ha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</si>
  <si>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t>Roots</t>
  </si>
  <si>
    <t>Rhizome</t>
  </si>
  <si>
    <t>Necromass</t>
  </si>
  <si>
    <t>BGB (g DW)</t>
  </si>
  <si>
    <r>
      <t>BGB (g DW m</t>
    </r>
    <r>
      <rPr>
        <b/>
        <vertAlign val="superscript"/>
        <sz val="12"/>
        <color theme="1"/>
        <rFont val="Calibri"/>
        <family val="2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</si>
  <si>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BGC</t>
    </r>
    <r>
      <rPr>
        <b/>
        <vertAlign val="subscript"/>
        <sz val="12"/>
        <color theme="1"/>
        <rFont val="Calibri"/>
        <family val="2"/>
        <scheme val="minor"/>
      </rPr>
      <t>org</t>
    </r>
    <r>
      <rPr>
        <b/>
        <sz val="12"/>
        <color theme="1"/>
        <rFont val="Calibri"/>
        <family val="2"/>
        <scheme val="minor"/>
      </rPr>
      <t xml:space="preserve"> (g DW m</t>
    </r>
    <r>
      <rPr>
        <b/>
        <vertAlign val="superscript"/>
        <sz val="12"/>
        <color theme="1"/>
        <rFont val="Calibri"/>
        <family val="2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</si>
  <si>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BGC</t>
    </r>
    <r>
      <rPr>
        <b/>
        <vertAlign val="subscript"/>
        <sz val="12"/>
        <color theme="1"/>
        <rFont val="Calibri"/>
        <family val="2"/>
        <scheme val="minor"/>
      </rPr>
      <t>org</t>
    </r>
    <r>
      <rPr>
        <b/>
        <sz val="12"/>
        <color theme="1"/>
        <rFont val="Calibri"/>
        <family val="2"/>
        <scheme val="minor"/>
      </rPr>
      <t xml:space="preserve"> (Mg C ha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)</t>
    </r>
  </si>
  <si>
    <t>T. B (g DW m-2)</t>
  </si>
  <si>
    <r>
      <t>T. C</t>
    </r>
    <r>
      <rPr>
        <b/>
        <vertAlign val="subscript"/>
        <sz val="12"/>
        <color theme="1"/>
        <rFont val="Calibri"/>
        <family val="2"/>
        <scheme val="minor"/>
      </rPr>
      <t>org</t>
    </r>
    <r>
      <rPr>
        <b/>
        <sz val="12"/>
        <color theme="1"/>
        <rFont val="Calibri"/>
        <family val="2"/>
        <scheme val="minor"/>
      </rPr>
      <t xml:space="preserve"> (Mg C ha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)</t>
    </r>
  </si>
  <si>
    <t>ave</t>
  </si>
  <si>
    <t>Stde</t>
  </si>
  <si>
    <t>C. Interval</t>
  </si>
  <si>
    <t>T. % Cover</t>
    <phoneticPr fontId="0" type="noConversion"/>
  </si>
  <si>
    <t>Shoot Height (cm)</t>
    <phoneticPr fontId="0" type="noConversion"/>
  </si>
  <si>
    <r>
      <t>ABG gmDwm</t>
    </r>
    <r>
      <rPr>
        <b/>
        <vertAlign val="superscript"/>
        <sz val="11"/>
        <color theme="1"/>
        <rFont val="Calibri"/>
        <family val="2"/>
        <scheme val="minor"/>
      </rPr>
      <t>-2</t>
    </r>
  </si>
  <si>
    <t>Roots (Dwgm)</t>
  </si>
  <si>
    <t>Rhizome(Dwg)</t>
  </si>
  <si>
    <t>Necr(Dw g)</t>
  </si>
  <si>
    <t>T. BGB</t>
  </si>
  <si>
    <r>
      <t>BGBgDw(m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</si>
  <si>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Si Q1</t>
  </si>
  <si>
    <t>Si Q2</t>
  </si>
  <si>
    <t>Si Q3</t>
  </si>
  <si>
    <t>Si Q4</t>
  </si>
  <si>
    <t>Si Q5</t>
  </si>
  <si>
    <t>Si Q6</t>
  </si>
  <si>
    <t>Si Q7</t>
  </si>
  <si>
    <t>Si Q8</t>
  </si>
  <si>
    <t>Si Q9</t>
  </si>
  <si>
    <t>Si Q10</t>
  </si>
  <si>
    <t>Si Q11</t>
  </si>
  <si>
    <t>Si Q12</t>
  </si>
  <si>
    <t>Si Q13</t>
  </si>
  <si>
    <t>Si Q14</t>
  </si>
  <si>
    <t>Si Q15</t>
  </si>
  <si>
    <t>Si Q16</t>
  </si>
  <si>
    <t>Si Q17</t>
  </si>
  <si>
    <t>Si Q18</t>
  </si>
  <si>
    <t>Si Q19</t>
  </si>
  <si>
    <t>Si Q20</t>
  </si>
  <si>
    <t>Th Q1</t>
  </si>
  <si>
    <t>Th Q2</t>
  </si>
  <si>
    <t>Th Q3</t>
  </si>
  <si>
    <t>Th Q4</t>
  </si>
  <si>
    <t>Th Q5</t>
  </si>
  <si>
    <t>Th Q6</t>
  </si>
  <si>
    <t>Th Q7</t>
  </si>
  <si>
    <t>Th Q8</t>
  </si>
  <si>
    <t>Th Q9</t>
  </si>
  <si>
    <t>Th Q10</t>
  </si>
  <si>
    <t>Th Q11</t>
  </si>
  <si>
    <t>Th Q12</t>
  </si>
  <si>
    <t>Th Q13</t>
  </si>
  <si>
    <t>Th Q14</t>
  </si>
  <si>
    <t>Th Q15</t>
  </si>
  <si>
    <t>Th Q16</t>
  </si>
  <si>
    <t>Th Q17</t>
  </si>
  <si>
    <t>Th Q18</t>
  </si>
  <si>
    <t>Th Q19</t>
  </si>
  <si>
    <t>Th Q20</t>
  </si>
  <si>
    <t>Th Q21</t>
  </si>
  <si>
    <t>Th Q22</t>
  </si>
  <si>
    <t>Th Q23</t>
  </si>
  <si>
    <t>Th Q24</t>
  </si>
  <si>
    <t>Th Q25</t>
  </si>
  <si>
    <t>Th Q26</t>
  </si>
  <si>
    <t>Th Q27</t>
  </si>
  <si>
    <t>Th Q28</t>
  </si>
  <si>
    <t>Th Q29</t>
  </si>
  <si>
    <t>Th Q30</t>
  </si>
  <si>
    <t>Th Q31</t>
  </si>
  <si>
    <t>Th Q32</t>
  </si>
  <si>
    <t>Th Q33</t>
  </si>
  <si>
    <t>Th Q34</t>
  </si>
  <si>
    <t>Th Q35</t>
  </si>
  <si>
    <t>Th Q36</t>
  </si>
  <si>
    <t>Th Q37</t>
  </si>
  <si>
    <t>Th Q38</t>
  </si>
  <si>
    <t>Th Q39</t>
  </si>
  <si>
    <t>Th Q40</t>
  </si>
  <si>
    <t>Ea Q1</t>
  </si>
  <si>
    <t>Ea Q2</t>
  </si>
  <si>
    <t>Ea Q3</t>
  </si>
  <si>
    <t>Ea Q5</t>
  </si>
  <si>
    <t>Ea Q4</t>
  </si>
  <si>
    <t>Ea Q6</t>
  </si>
  <si>
    <t>Ea Q7</t>
  </si>
  <si>
    <t>Ea Q8</t>
  </si>
  <si>
    <t>Ea Q9</t>
  </si>
  <si>
    <t>Ea Q10</t>
  </si>
  <si>
    <t>Ea Q11</t>
  </si>
  <si>
    <t>Ea Q12</t>
  </si>
  <si>
    <t>Ea Q13</t>
  </si>
  <si>
    <t>Ea Q14</t>
  </si>
  <si>
    <t>Ea Q15</t>
  </si>
  <si>
    <t>Ea Q16</t>
  </si>
  <si>
    <t>Ea Q17</t>
  </si>
  <si>
    <t>Ea Q18</t>
  </si>
  <si>
    <t>Ea Q19</t>
  </si>
  <si>
    <t>Ea Q20</t>
  </si>
  <si>
    <t>Ea Q21</t>
  </si>
  <si>
    <t>Ea Q22</t>
  </si>
  <si>
    <t>Ea Q23</t>
  </si>
  <si>
    <t>Ea Q24</t>
  </si>
  <si>
    <t>Ea Q25</t>
  </si>
  <si>
    <t>Ea Q26</t>
  </si>
  <si>
    <t>Ea Q27</t>
  </si>
  <si>
    <t>Ea Q28</t>
  </si>
  <si>
    <t>Ea Q29</t>
  </si>
  <si>
    <t>Ea Q30</t>
  </si>
  <si>
    <t>Ea Q31</t>
  </si>
  <si>
    <t>Ea Q32</t>
  </si>
  <si>
    <t>Ea Q33</t>
  </si>
  <si>
    <t>Ea Q34</t>
  </si>
  <si>
    <t>Ea Q35</t>
  </si>
  <si>
    <t>Ea Q36</t>
  </si>
  <si>
    <t>Ea Q37</t>
  </si>
  <si>
    <t>Ea Q38</t>
  </si>
  <si>
    <t>Ea Q39</t>
  </si>
  <si>
    <t>Ea Q40</t>
  </si>
  <si>
    <t>Tc Q3</t>
  </si>
  <si>
    <t>Tc Q4</t>
  </si>
  <si>
    <t>Tc Q5</t>
  </si>
  <si>
    <t>Tc Q6</t>
  </si>
  <si>
    <t>Tc Q7</t>
  </si>
  <si>
    <t>Tc Q8</t>
  </si>
  <si>
    <t>Tc Q9</t>
  </si>
  <si>
    <t>Tc Q10</t>
  </si>
  <si>
    <t>Tc Q11</t>
  </si>
  <si>
    <t>Tc Q12</t>
  </si>
  <si>
    <t>Tc Q13</t>
  </si>
  <si>
    <t>Tc Q14</t>
  </si>
  <si>
    <t>Tc Q15</t>
  </si>
  <si>
    <t>Tc Q16</t>
  </si>
  <si>
    <t>Tc Q17</t>
  </si>
  <si>
    <t>Tc Q18</t>
  </si>
  <si>
    <t>Tc Q1</t>
  </si>
  <si>
    <t>Tc Q2</t>
  </si>
  <si>
    <t>Tc Q19</t>
  </si>
  <si>
    <t>Tc Q20</t>
  </si>
  <si>
    <t>Tc Q21</t>
  </si>
  <si>
    <t>Tc Q22</t>
  </si>
  <si>
    <t>Tc Q23</t>
  </si>
  <si>
    <t>Tc Q24</t>
  </si>
  <si>
    <t>Tc Q25</t>
  </si>
  <si>
    <t>Tc Q26</t>
  </si>
  <si>
    <t>Tc Q27</t>
  </si>
  <si>
    <t>Tc Q28</t>
  </si>
  <si>
    <t>Tc Q29</t>
  </si>
  <si>
    <t>Tc Q30</t>
  </si>
  <si>
    <t>Tc Q31</t>
  </si>
  <si>
    <t>Tc Q32</t>
  </si>
  <si>
    <t>Tc Q33</t>
  </si>
  <si>
    <t>Tc Q34</t>
  </si>
  <si>
    <t>Tc Q35</t>
  </si>
  <si>
    <t>Tc Q36</t>
  </si>
  <si>
    <t>Tc Q37</t>
  </si>
  <si>
    <t>Tc Q38</t>
  </si>
  <si>
    <t>Tc Q39</t>
  </si>
  <si>
    <t>Tc Q40</t>
  </si>
  <si>
    <r>
      <t>Shoot den/m</t>
    </r>
    <r>
      <rPr>
        <b/>
        <vertAlign val="superscript"/>
        <sz val="10"/>
        <color theme="0"/>
        <rFont val="Verdana"/>
        <family val="2"/>
      </rPr>
      <t>2</t>
    </r>
  </si>
  <si>
    <t>Mean total Corg (± 95% C.I) in the sediment and the biomass associated with the four dominant seagrass species at Gazi Bay.</t>
  </si>
  <si>
    <r>
      <t>Variation in sediment C</t>
    </r>
    <r>
      <rPr>
        <b/>
        <vertAlign val="subscript"/>
        <sz val="12"/>
        <color rgb="FF000000"/>
        <rFont val="Times New Roman"/>
        <family val="1"/>
      </rPr>
      <t>org</t>
    </r>
    <r>
      <rPr>
        <b/>
        <sz val="12"/>
        <color rgb="FF000000"/>
        <rFont val="Times New Roman"/>
        <family val="1"/>
      </rPr>
      <t xml:space="preserve"> between the vegetated and un-vegetated areas for the four seagrass species (means± 95% C.I.)</t>
    </r>
  </si>
  <si>
    <t>C.Interval</t>
  </si>
  <si>
    <t>Average</t>
  </si>
  <si>
    <t>con. Int</t>
  </si>
  <si>
    <t>Confide In</t>
  </si>
  <si>
    <t>Stdev</t>
  </si>
  <si>
    <t>C.interval</t>
  </si>
  <si>
    <t>% BGB</t>
  </si>
  <si>
    <t>vegetated</t>
  </si>
  <si>
    <t>unvegetated</t>
  </si>
  <si>
    <t>Unvegetated</t>
  </si>
  <si>
    <t>T.ciatum</t>
  </si>
  <si>
    <r>
      <t xml:space="preserve">S1 Fig. 2: Carbon density (mean ± 95% C.I.) along depth profiles in the vegetated and un-vegetated areas associated with the dominant seagrass species of Gazi Bay (a. </t>
    </r>
    <r>
      <rPr>
        <b/>
        <i/>
        <sz val="12"/>
        <color rgb="FF000000"/>
        <rFont val="Times New Roman"/>
        <family val="1"/>
      </rPr>
      <t>T. hemprichii</t>
    </r>
    <r>
      <rPr>
        <b/>
        <sz val="12"/>
        <color rgb="FF000000"/>
        <rFont val="Times New Roman"/>
        <family val="1"/>
      </rPr>
      <t xml:space="preserve"> b. </t>
    </r>
    <r>
      <rPr>
        <b/>
        <i/>
        <sz val="12"/>
        <color rgb="FF000000"/>
        <rFont val="Times New Roman"/>
        <family val="1"/>
      </rPr>
      <t>E. acoroides</t>
    </r>
    <r>
      <rPr>
        <b/>
        <sz val="12"/>
        <color rgb="FF000000"/>
        <rFont val="Times New Roman"/>
        <family val="1"/>
      </rPr>
      <t xml:space="preserve"> c. </t>
    </r>
    <r>
      <rPr>
        <b/>
        <i/>
        <sz val="12"/>
        <color rgb="FF000000"/>
        <rFont val="Times New Roman"/>
        <family val="1"/>
      </rPr>
      <t>T. ciliatum</t>
    </r>
    <r>
      <rPr>
        <b/>
        <sz val="12"/>
        <color rgb="FF000000"/>
        <rFont val="Times New Roman"/>
        <family val="1"/>
      </rPr>
      <t xml:space="preserve"> d. </t>
    </r>
    <r>
      <rPr>
        <b/>
        <i/>
        <sz val="12"/>
        <color rgb="FF000000"/>
        <rFont val="Times New Roman"/>
        <family val="1"/>
      </rPr>
      <t>S. isoetifolium</t>
    </r>
    <r>
      <rPr>
        <b/>
        <sz val="12"/>
        <color rgb="FF000000"/>
        <rFont val="Times New Roman"/>
        <family val="1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</si>
</sst>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vertAlign val="superscript"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Fill="1"/>
    <xf numFmtId="0" fontId="0" fillId="0" borderId="0" xfId="0" applyFill="1" applyBorder="1"/>
    <xf numFmtId="0" fontId="1" fillId="0" borderId="0" xfId="0" applyFont="1" applyFill="1"/>
    <xf numFmtId="2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0" fontId="0" fillId="0" borderId="0" xfId="0" applyBorder="1"/>
    <xf numFmtId="16" fontId="0" fillId="0" borderId="0" xfId="0" applyNumberFormat="1"/>
    <xf numFmtId="17" fontId="0" fillId="0" borderId="0" xfId="0" applyNumberFormat="1"/>
    <xf numFmtId="165" fontId="0" fillId="0" borderId="0" xfId="0" applyNumberFormat="1"/>
    <xf numFmtId="167" fontId="1" fillId="0" borderId="0" xfId="0" applyNumberFormat="1" applyFont="1"/>
    <xf numFmtId="0" fontId="5" fillId="0" borderId="0" xfId="0" applyFont="1"/>
    <xf numFmtId="167" fontId="0" fillId="0" borderId="0" xfId="0" applyNumberFormat="1"/>
    <xf numFmtId="1" fontId="0" fillId="0" borderId="0" xfId="0" applyNumberFormat="1"/>
    <xf numFmtId="0" fontId="6" fillId="0" borderId="0" xfId="0" applyFont="1"/>
    <xf numFmtId="0" fontId="1" fillId="0" borderId="0" xfId="0" applyFont="1" applyBorder="1"/>
    <xf numFmtId="0" fontId="7" fillId="0" borderId="0" xfId="0" applyFont="1"/>
    <xf numFmtId="167" fontId="0" fillId="0" borderId="0" xfId="0" applyNumberFormat="1" applyBorder="1"/>
    <xf numFmtId="167" fontId="7" fillId="0" borderId="0" xfId="0" applyNumberFormat="1" applyFont="1" applyBorder="1"/>
    <xf numFmtId="167" fontId="0" fillId="0" borderId="0" xfId="0" applyNumberFormat="1" applyFont="1" applyBorder="1"/>
    <xf numFmtId="167" fontId="0" fillId="0" borderId="0" xfId="0" applyNumberFormat="1" applyFill="1" applyBorder="1"/>
    <xf numFmtId="0" fontId="0" fillId="0" borderId="0" xfId="0" applyFont="1" applyBorder="1"/>
    <xf numFmtId="167" fontId="0" fillId="0" borderId="1" xfId="0" applyNumberFormat="1" applyBorder="1"/>
    <xf numFmtId="167" fontId="7" fillId="0" borderId="1" xfId="0" applyNumberFormat="1" applyFont="1" applyBorder="1"/>
    <xf numFmtId="167" fontId="0" fillId="0" borderId="1" xfId="0" applyNumberFormat="1" applyFill="1" applyBorder="1"/>
    <xf numFmtId="167" fontId="0" fillId="0" borderId="1" xfId="0" applyNumberFormat="1" applyFont="1" applyBorder="1"/>
    <xf numFmtId="0" fontId="10" fillId="0" borderId="0" xfId="0" applyFont="1"/>
    <xf numFmtId="167" fontId="10" fillId="0" borderId="0" xfId="0" applyNumberFormat="1" applyFont="1"/>
    <xf numFmtId="167" fontId="10" fillId="0" borderId="2" xfId="0" applyNumberFormat="1" applyFont="1" applyBorder="1"/>
    <xf numFmtId="167" fontId="10" fillId="0" borderId="0" xfId="0" applyNumberFormat="1" applyFont="1" applyBorder="1"/>
    <xf numFmtId="167" fontId="0" fillId="0" borderId="2" xfId="0" applyNumberFormat="1" applyFont="1" applyBorder="1"/>
    <xf numFmtId="167" fontId="7" fillId="0" borderId="2" xfId="0" applyNumberFormat="1" applyFont="1" applyBorder="1"/>
    <xf numFmtId="167" fontId="0" fillId="0" borderId="0" xfId="0" applyNumberFormat="1" applyFont="1" applyFill="1" applyBorder="1"/>
    <xf numFmtId="167" fontId="11" fillId="0" borderId="0" xfId="0" applyNumberFormat="1" applyFont="1" applyBorder="1"/>
    <xf numFmtId="0" fontId="1" fillId="0" borderId="0" xfId="0" applyFont="1" applyFill="1" applyBorder="1"/>
    <xf numFmtId="0" fontId="0" fillId="0" borderId="2" xfId="0" applyBorder="1"/>
    <xf numFmtId="167" fontId="0" fillId="0" borderId="2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Border="1"/>
    <xf numFmtId="0" fontId="10" fillId="0" borderId="2" xfId="0" applyFont="1" applyBorder="1"/>
    <xf numFmtId="1" fontId="10" fillId="0" borderId="2" xfId="0" applyNumberFormat="1" applyFont="1" applyBorder="1"/>
    <xf numFmtId="0" fontId="10" fillId="0" borderId="0" xfId="0" applyFont="1" applyBorder="1"/>
    <xf numFmtId="1" fontId="10" fillId="0" borderId="0" xfId="0" applyNumberFormat="1" applyFont="1" applyBorder="1"/>
    <xf numFmtId="0" fontId="10" fillId="0" borderId="1" xfId="0" applyFont="1" applyBorder="1"/>
    <xf numFmtId="1" fontId="10" fillId="0" borderId="1" xfId="0" applyNumberFormat="1" applyFont="1" applyBorder="1"/>
    <xf numFmtId="0" fontId="0" fillId="0" borderId="0" xfId="0" applyFont="1"/>
    <xf numFmtId="167" fontId="7" fillId="0" borderId="0" xfId="0" applyNumberFormat="1" applyFont="1"/>
    <xf numFmtId="167" fontId="0" fillId="0" borderId="0" xfId="0" applyNumberFormat="1" applyFont="1"/>
    <xf numFmtId="1" fontId="11" fillId="0" borderId="0" xfId="0" applyNumberFormat="1" applyFont="1" applyBorder="1"/>
    <xf numFmtId="1" fontId="11" fillId="0" borderId="0" xfId="0" applyNumberFormat="1" applyFont="1" applyFill="1" applyBorder="1"/>
    <xf numFmtId="1" fontId="11" fillId="0" borderId="1" xfId="0" applyNumberFormat="1" applyFont="1" applyFill="1" applyBorder="1"/>
    <xf numFmtId="1" fontId="10" fillId="0" borderId="0" xfId="0" applyNumberFormat="1" applyFont="1"/>
    <xf numFmtId="0" fontId="7" fillId="0" borderId="0" xfId="0" applyFont="1" applyFill="1"/>
    <xf numFmtId="0" fontId="13" fillId="0" borderId="0" xfId="0" applyFont="1"/>
    <xf numFmtId="167" fontId="14" fillId="0" borderId="0" xfId="0" applyNumberFormat="1" applyFont="1" applyBorder="1"/>
    <xf numFmtId="167" fontId="14" fillId="0" borderId="1" xfId="0" applyNumberFormat="1" applyFont="1" applyBorder="1"/>
    <xf numFmtId="167" fontId="14" fillId="0" borderId="2" xfId="0" applyNumberFormat="1" applyFont="1" applyBorder="1"/>
    <xf numFmtId="167" fontId="14" fillId="0" borderId="0" xfId="0" applyNumberFormat="1" applyFont="1"/>
    <xf numFmtId="0" fontId="15" fillId="2" borderId="0" xfId="0" applyFont="1" applyFill="1" applyBorder="1"/>
    <xf numFmtId="0" fontId="17" fillId="2" borderId="0" xfId="0" applyFont="1" applyFill="1" applyBorder="1"/>
    <xf numFmtId="0" fontId="17" fillId="0" borderId="0" xfId="0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0" fontId="0" fillId="0" borderId="1" xfId="0" applyFont="1" applyBorder="1"/>
    <xf numFmtId="0" fontId="18" fillId="0" borderId="0" xfId="0" applyFont="1" applyAlignment="1">
      <alignment vertical="center"/>
    </xf>
    <xf numFmtId="166" fontId="1" fillId="0" borderId="0" xfId="0" applyNumberFormat="1" applyFont="1"/>
    <xf numFmtId="2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Border="1"/>
    <xf numFmtId="0" fontId="20" fillId="0" borderId="0" xfId="0" applyFont="1"/>
    <xf numFmtId="167" fontId="10" fillId="0" borderId="1" xfId="0" applyNumberFormat="1" applyFont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8923611111112"/>
          <c:y val="9.138082437275985E-2"/>
          <c:w val="0.82004263117283949"/>
          <c:h val="0.72287305854241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'[1]Sediment carbon'!$H$2</c:f>
              <c:strCache>
                <c:ptCount val="1"/>
                <c:pt idx="0">
                  <c:v>Vegetated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 w="15875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'[1]Sediment carbon'!$I$3:$I$6</c:f>
                <c:numCache>
                  <c:formatCode>General</c:formatCode>
                  <c:ptCount val="4"/>
                  <c:pt idx="0">
                    <c:v>42.118716440347306</c:v>
                  </c:pt>
                  <c:pt idx="1">
                    <c:v>63.594386870254276</c:v>
                  </c:pt>
                  <c:pt idx="2">
                    <c:v>53.218730497359111</c:v>
                  </c:pt>
                  <c:pt idx="3">
                    <c:v>40.33963953863141</c:v>
                  </c:pt>
                </c:numCache>
              </c:numRef>
            </c:plus>
            <c:minus>
              <c:numRef>
                <c:f>'[1]Sediment carbon'!$I$3:$I$6</c:f>
                <c:numCache>
                  <c:formatCode>General</c:formatCode>
                  <c:ptCount val="4"/>
                  <c:pt idx="0">
                    <c:v>42.118716440347306</c:v>
                  </c:pt>
                  <c:pt idx="1">
                    <c:v>63.594386870254276</c:v>
                  </c:pt>
                  <c:pt idx="2">
                    <c:v>53.218730497359111</c:v>
                  </c:pt>
                  <c:pt idx="3">
                    <c:v>40.33963953863141</c:v>
                  </c:pt>
                </c:numCache>
              </c:numRef>
            </c:minus>
            <c:spPr>
              <a:ln w="19050" cmpd="sng">
                <a:solidFill>
                  <a:schemeClr val="tx1"/>
                </a:solidFill>
              </a:ln>
            </c:spPr>
          </c:errBars>
          <c:cat>
            <c:strRef>
              <c:f>'[1]Sediment carbon'!$G$3:$G$6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'[1]Sediment carbon'!$H$3:$H$6</c:f>
              <c:numCache>
                <c:formatCode>General</c:formatCode>
                <c:ptCount val="4"/>
                <c:pt idx="0">
                  <c:v>233.77399793043321</c:v>
                </c:pt>
                <c:pt idx="1">
                  <c:v>295.74125556613836</c:v>
                </c:pt>
                <c:pt idx="2">
                  <c:v>252.10138170685869</c:v>
                </c:pt>
                <c:pt idx="3">
                  <c:v>160.65417629750632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7-4DAA-917A-708B5DF2034C}"/>
            </c:ext>
          </c:extLst>
        </c:ser>
        <c:ser>
          <c:idx val="1"/>
          <c:order val="1"/>
          <c:tx>
            <c:strRef>
              <c:f>'[1]Sediment carbon'!$J$2</c:f>
              <c:strCache>
                <c:ptCount val="1"/>
                <c:pt idx="0">
                  <c:v>Un-vegetated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'[1]Sediment carbon'!$K$3:$K$6</c:f>
                <c:numCache>
                  <c:formatCode>General</c:formatCode>
                  <c:ptCount val="4"/>
                  <c:pt idx="0">
                    <c:v>14.943859239434778</c:v>
                  </c:pt>
                  <c:pt idx="1">
                    <c:v>25.171871267783299</c:v>
                  </c:pt>
                  <c:pt idx="2">
                    <c:v>11.249491320597206</c:v>
                  </c:pt>
                  <c:pt idx="3">
                    <c:v>4.4510913697044128</c:v>
                  </c:pt>
                </c:numCache>
              </c:numRef>
            </c:plus>
            <c:minus>
              <c:numRef>
                <c:f>'[1]Sediment carbon'!$K$3:$K$6</c:f>
                <c:numCache>
                  <c:formatCode>General</c:formatCode>
                  <c:ptCount val="4"/>
                  <c:pt idx="0">
                    <c:v>14.943859239434778</c:v>
                  </c:pt>
                  <c:pt idx="1">
                    <c:v>25.171871267783299</c:v>
                  </c:pt>
                  <c:pt idx="2">
                    <c:v>11.249491320597206</c:v>
                  </c:pt>
                  <c:pt idx="3">
                    <c:v>4.4510913697044128</c:v>
                  </c:pt>
                </c:numCache>
              </c:numRef>
            </c:minus>
            <c:spPr>
              <a:ln w="19050"/>
            </c:spPr>
          </c:errBars>
          <c:cat>
            <c:strRef>
              <c:f>'[1]Sediment carbon'!$G$3:$G$6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'[1]Sediment carbon'!$J$3:$J$6</c:f>
              <c:numCache>
                <c:formatCode>General</c:formatCode>
                <c:ptCount val="4"/>
                <c:pt idx="0">
                  <c:v>51.794516615309</c:v>
                </c:pt>
                <c:pt idx="1">
                  <c:v>51.79267734679015</c:v>
                </c:pt>
                <c:pt idx="2">
                  <c:v>61.704846120536146</c:v>
                </c:pt>
                <c:pt idx="3">
                  <c:v>33.390857827420703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7-4DAA-917A-708B5DF2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5376"/>
        <c:axId val="54415744"/>
      </c:barChart>
      <c:catAx>
        <c:axId val="544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9950945216049381"/>
              <c:y val="0.9027204301075268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8575" cap="sq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4415744"/>
        <c:crosses val="autoZero"/>
        <c:auto val="0"/>
        <c:lblAlgn val="ctr"/>
        <c:lblOffset val="100"/>
        <c:noMultiLvlLbl val="0"/>
      </c:catAx>
      <c:valAx>
        <c:axId val="54415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Sediment  C</a:t>
                </a:r>
                <a:r>
                  <a:rPr lang="en-US" sz="1400" baseline="-250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org</a:t>
                </a: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 Mg C ha</a:t>
                </a:r>
                <a:r>
                  <a:rPr lang="en-US" sz="1400" baseline="300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1.6778935185185185E-2"/>
              <c:y val="0.22112186379928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4405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980208333333335"/>
          <c:y val="2.2759856630824374E-2"/>
          <c:w val="0.41833928204103654"/>
          <c:h val="7.7990579944630212E-2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'[2]Propotion of sedi  to biomass c'!$I$2</c:f>
              <c:strCache>
                <c:ptCount val="1"/>
                <c:pt idx="0">
                  <c:v>Sediment 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 w="22225">
              <a:solidFill>
                <a:schemeClr val="tx1"/>
              </a:solidFill>
            </a:ln>
          </c:spPr>
          <c:invertIfNegative val="0"/>
          <c:cat>
            <c:strRef>
              <c:f>'[2]Propotion of sedi  to biomass c'!$E$3:$E$6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'[2]Propotion of sedi  to biomass c'!$I$3:$I$6</c:f>
              <c:numCache>
                <c:formatCode>General</c:formatCode>
                <c:ptCount val="4"/>
                <c:pt idx="0">
                  <c:v>98.193838874728144</c:v>
                </c:pt>
                <c:pt idx="1">
                  <c:v>97.946620448280569</c:v>
                </c:pt>
                <c:pt idx="2">
                  <c:v>98.746579443242382</c:v>
                </c:pt>
                <c:pt idx="3">
                  <c:v>95.767616546601857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69E-9FAB-7EEA5527C088}"/>
            </c:ext>
          </c:extLst>
        </c:ser>
        <c:ser>
          <c:idx val="4"/>
          <c:order val="1"/>
          <c:tx>
            <c:strRef>
              <c:f>'[2]Propotion of sedi  to biomass c'!$J$2</c:f>
              <c:strCache>
                <c:ptCount val="1"/>
                <c:pt idx="0">
                  <c:v>Biomass</c:v>
                </c:pt>
              </c:strCache>
            </c:strRef>
          </c:tx>
          <c:spPr>
            <a:noFill/>
            <a:ln w="22225">
              <a:solidFill>
                <a:schemeClr val="tx1"/>
              </a:solidFill>
            </a:ln>
          </c:spPr>
          <c:invertIfNegative val="0"/>
          <c:cat>
            <c:strRef>
              <c:f>'[2]Propotion of sedi  to biomass c'!$E$3:$E$6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'[2]Propotion of sedi  to biomass c'!$J$3:$J$6</c:f>
              <c:numCache>
                <c:formatCode>General</c:formatCode>
                <c:ptCount val="4"/>
                <c:pt idx="0">
                  <c:v>1.8061611252718526</c:v>
                </c:pt>
                <c:pt idx="1">
                  <c:v>2.0533795517194333</c:v>
                </c:pt>
                <c:pt idx="2">
                  <c:v>1.2534205567576182</c:v>
                </c:pt>
                <c:pt idx="3">
                  <c:v>4.2323834533981382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6-469E-9FAB-7EEA5527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25632"/>
        <c:axId val="56327552"/>
      </c:barChart>
      <c:catAx>
        <c:axId val="563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327552"/>
        <c:crosses val="autoZero"/>
        <c:auto val="1"/>
        <c:lblAlgn val="ctr"/>
        <c:lblOffset val="100"/>
        <c:noMultiLvlLbl val="0"/>
      </c:catAx>
      <c:valAx>
        <c:axId val="5632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of total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 C ha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325632"/>
        <c:crosses val="autoZero"/>
        <c:crossBetween val="between"/>
        <c:minorUnit val="0.1"/>
      </c:valAx>
    </c:plotArea>
    <c:legend>
      <c:legendPos val="t"/>
      <c:legendEntry>
        <c:idx val="0"/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ln>
          <a:noFill/>
        </a:ln>
      </c:spPr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8671328671328"/>
          <c:y val="8.7864457831325307E-2"/>
          <c:w val="0.82453962703962702"/>
          <c:h val="0.65609772423025436"/>
        </c:manualLayout>
      </c:layout>
      <c:lineChart>
        <c:grouping val="standard"/>
        <c:varyColors val="0"/>
        <c:ser>
          <c:idx val="1"/>
          <c:order val="0"/>
          <c:tx>
            <c:strRef>
              <c:f>[3]Sheet2!$L$74</c:f>
              <c:strCache>
                <c:ptCount val="1"/>
                <c:pt idx="0">
                  <c:v>Vegetated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[3]Sheet2!$M$75:$M$84</c:f>
                <c:numCache>
                  <c:formatCode>General</c:formatCode>
                  <c:ptCount val="10"/>
                  <c:pt idx="0">
                    <c:v>1.1875046757024549E-2</c:v>
                  </c:pt>
                  <c:pt idx="1">
                    <c:v>3.2743093079552942E-2</c:v>
                  </c:pt>
                  <c:pt idx="2">
                    <c:v>6.4227038291250579E-2</c:v>
                  </c:pt>
                  <c:pt idx="3">
                    <c:v>1.6450155310591647E-2</c:v>
                  </c:pt>
                  <c:pt idx="4">
                    <c:v>5.1826665296771789E-2</c:v>
                  </c:pt>
                  <c:pt idx="5">
                    <c:v>4.5616587860882823E-2</c:v>
                  </c:pt>
                  <c:pt idx="6">
                    <c:v>2.3159674735541567E-2</c:v>
                  </c:pt>
                  <c:pt idx="7">
                    <c:v>1.568515722758209E-2</c:v>
                  </c:pt>
                  <c:pt idx="8">
                    <c:v>1.2972018705193336E-2</c:v>
                  </c:pt>
                  <c:pt idx="9">
                    <c:v>1.8902488367631698E-2</c:v>
                  </c:pt>
                </c:numCache>
              </c:numRef>
            </c:plus>
            <c:minus>
              <c:numRef>
                <c:f>[3]Sheet2!$M$75:$M$84</c:f>
                <c:numCache>
                  <c:formatCode>General</c:formatCode>
                  <c:ptCount val="10"/>
                  <c:pt idx="0">
                    <c:v>1.1875046757024549E-2</c:v>
                  </c:pt>
                  <c:pt idx="1">
                    <c:v>3.2743093079552942E-2</c:v>
                  </c:pt>
                  <c:pt idx="2">
                    <c:v>6.4227038291250579E-2</c:v>
                  </c:pt>
                  <c:pt idx="3">
                    <c:v>1.6450155310591647E-2</c:v>
                  </c:pt>
                  <c:pt idx="4">
                    <c:v>5.1826665296771789E-2</c:v>
                  </c:pt>
                  <c:pt idx="5">
                    <c:v>4.5616587860882823E-2</c:v>
                  </c:pt>
                  <c:pt idx="6">
                    <c:v>2.3159674735541567E-2</c:v>
                  </c:pt>
                  <c:pt idx="7">
                    <c:v>1.568515722758209E-2</c:v>
                  </c:pt>
                  <c:pt idx="8">
                    <c:v>1.2972018705193336E-2</c:v>
                  </c:pt>
                  <c:pt idx="9">
                    <c:v>1.8902488367631698E-2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[3]Sheet2!$K$75:$K$84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[3]Sheet2!$L$75:$L$84</c:f>
              <c:numCache>
                <c:formatCode>General</c:formatCode>
                <c:ptCount val="10"/>
                <c:pt idx="0">
                  <c:v>5.0788993119999994E-2</c:v>
                </c:pt>
                <c:pt idx="1">
                  <c:v>8.4169750306666666E-2</c:v>
                </c:pt>
                <c:pt idx="2">
                  <c:v>0.10262225643333335</c:v>
                </c:pt>
                <c:pt idx="3">
                  <c:v>7.2609096746666671E-2</c:v>
                </c:pt>
                <c:pt idx="4">
                  <c:v>0.10516067423333333</c:v>
                </c:pt>
                <c:pt idx="5">
                  <c:v>0.10875285323333334</c:v>
                </c:pt>
                <c:pt idx="6">
                  <c:v>8.388324389333332E-2</c:v>
                </c:pt>
                <c:pt idx="7">
                  <c:v>6.248140080000001E-2</c:v>
                </c:pt>
                <c:pt idx="8">
                  <c:v>6.4697352066666658E-2</c:v>
                </c:pt>
                <c:pt idx="9">
                  <c:v>6.4642676600000004E-2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67E-AAB1-FD72B7797240}"/>
            </c:ext>
          </c:extLst>
        </c:ser>
        <c:ser>
          <c:idx val="2"/>
          <c:order val="1"/>
          <c:tx>
            <c:strRef>
              <c:f>[3]Sheet2!$N$74</c:f>
              <c:strCache>
                <c:ptCount val="1"/>
                <c:pt idx="0">
                  <c:v>Unvegetated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[3]Sheet2!$O$75:$O$84</c:f>
                <c:numCache>
                  <c:formatCode>General</c:formatCode>
                  <c:ptCount val="10"/>
                  <c:pt idx="0">
                    <c:v>1.3496693127988303E-2</c:v>
                  </c:pt>
                  <c:pt idx="1">
                    <c:v>7.7889444437346756E-3</c:v>
                  </c:pt>
                  <c:pt idx="2">
                    <c:v>9.1813153454698166E-3</c:v>
                  </c:pt>
                  <c:pt idx="3">
                    <c:v>9.5015823478341293E-3</c:v>
                  </c:pt>
                  <c:pt idx="4">
                    <c:v>1.4490902606031876E-2</c:v>
                  </c:pt>
                  <c:pt idx="5">
                    <c:v>1.4913013866589454E-2</c:v>
                  </c:pt>
                  <c:pt idx="6">
                    <c:v>1.4057248595624159E-2</c:v>
                  </c:pt>
                  <c:pt idx="7">
                    <c:v>1.0009911861498895E-2</c:v>
                  </c:pt>
                  <c:pt idx="8">
                    <c:v>1.2130689378534494E-2</c:v>
                  </c:pt>
                  <c:pt idx="9">
                    <c:v>3.949994743334493E-3</c:v>
                  </c:pt>
                </c:numCache>
              </c:numRef>
            </c:plus>
            <c:minus>
              <c:numRef>
                <c:f>[3]Sheet2!$O$75:$O$84</c:f>
                <c:numCache>
                  <c:formatCode>General</c:formatCode>
                  <c:ptCount val="10"/>
                  <c:pt idx="0">
                    <c:v>1.3496693127988303E-2</c:v>
                  </c:pt>
                  <c:pt idx="1">
                    <c:v>7.7889444437346756E-3</c:v>
                  </c:pt>
                  <c:pt idx="2">
                    <c:v>9.1813153454698166E-3</c:v>
                  </c:pt>
                  <c:pt idx="3">
                    <c:v>9.5015823478341293E-3</c:v>
                  </c:pt>
                  <c:pt idx="4">
                    <c:v>1.4490902606031876E-2</c:v>
                  </c:pt>
                  <c:pt idx="5">
                    <c:v>1.4913013866589454E-2</c:v>
                  </c:pt>
                  <c:pt idx="6">
                    <c:v>1.4057248595624159E-2</c:v>
                  </c:pt>
                  <c:pt idx="7">
                    <c:v>1.0009911861498895E-2</c:v>
                  </c:pt>
                  <c:pt idx="8">
                    <c:v>1.2130689378534494E-2</c:v>
                  </c:pt>
                  <c:pt idx="9">
                    <c:v>3.949994743334493E-3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[3]Sheet2!$K$75:$K$84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[3]Sheet2!$N$75:$N$84</c:f>
              <c:numCache>
                <c:formatCode>General</c:formatCode>
                <c:ptCount val="10"/>
                <c:pt idx="0">
                  <c:v>1.4328892030573252E-2</c:v>
                </c:pt>
                <c:pt idx="1">
                  <c:v>1.2350137574522291E-2</c:v>
                </c:pt>
                <c:pt idx="2">
                  <c:v>1.6816579118471342E-2</c:v>
                </c:pt>
                <c:pt idx="3">
                  <c:v>1.4594132901910828E-2</c:v>
                </c:pt>
                <c:pt idx="4">
                  <c:v>2.3712773049681529E-2</c:v>
                </c:pt>
                <c:pt idx="5">
                  <c:v>2.5820086573248406E-2</c:v>
                </c:pt>
                <c:pt idx="6">
                  <c:v>1.4114378593630576E-2</c:v>
                </c:pt>
                <c:pt idx="7">
                  <c:v>1.4735003337579622E-2</c:v>
                </c:pt>
                <c:pt idx="8">
                  <c:v>2.307921776815287E-2</c:v>
                </c:pt>
                <c:pt idx="9">
                  <c:v>1.8930558445859873E-2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67E-AAB1-FD72B779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54784"/>
        <c:axId val="182856704"/>
      </c:lineChart>
      <c:catAx>
        <c:axId val="18285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(cm)</a:t>
                </a:r>
              </a:p>
            </c:rich>
          </c:tx>
          <c:layout>
            <c:manualLayout>
              <c:xMode val="edge"/>
              <c:yMode val="edge"/>
              <c:x val="0.38210104669887279"/>
              <c:y val="0.89881894243641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2856704"/>
        <c:crosses val="autoZero"/>
        <c:auto val="1"/>
        <c:lblAlgn val="ctr"/>
        <c:lblOffset val="100"/>
        <c:noMultiLvlLbl val="0"/>
      </c:catAx>
      <c:valAx>
        <c:axId val="182856704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density (g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3677738927738928E-2"/>
              <c:y val="5.21529451137884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28547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1706349206349"/>
          <c:y val="0.11383236434108528"/>
          <c:w val="0.77822658730158734"/>
          <c:h val="0.61743410852713176"/>
        </c:manualLayout>
      </c:layout>
      <c:lineChart>
        <c:grouping val="standard"/>
        <c:varyColors val="0"/>
        <c:ser>
          <c:idx val="1"/>
          <c:order val="0"/>
          <c:tx>
            <c:strRef>
              <c:f>[3]Sheet2!$L$2</c:f>
              <c:strCache>
                <c:ptCount val="1"/>
                <c:pt idx="0">
                  <c:v>vegetated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[3]Sheet2!$M$3:$M$12</c:f>
                <c:numCache>
                  <c:formatCode>General</c:formatCode>
                  <c:ptCount val="10"/>
                  <c:pt idx="0">
                    <c:v>2.5238884030021717E-2</c:v>
                  </c:pt>
                  <c:pt idx="1">
                    <c:v>2.959438637945724E-2</c:v>
                  </c:pt>
                  <c:pt idx="2">
                    <c:v>3.0748507186490075E-2</c:v>
                  </c:pt>
                  <c:pt idx="3">
                    <c:v>3.9216031136787843E-2</c:v>
                  </c:pt>
                  <c:pt idx="4">
                    <c:v>2.2690398691475915E-2</c:v>
                  </c:pt>
                  <c:pt idx="5">
                    <c:v>4.0366207119625026E-2</c:v>
                  </c:pt>
                  <c:pt idx="6">
                    <c:v>3.0380952285463569E-2</c:v>
                  </c:pt>
                  <c:pt idx="7">
                    <c:v>3.5718474535147954E-2</c:v>
                  </c:pt>
                  <c:pt idx="8">
                    <c:v>3.6359754118436359E-2</c:v>
                  </c:pt>
                  <c:pt idx="9">
                    <c:v>2.7540488585569151E-2</c:v>
                  </c:pt>
                </c:numCache>
              </c:numRef>
            </c:plus>
            <c:minus>
              <c:numRef>
                <c:f>[3]Sheet2!$M$3:$M$12</c:f>
                <c:numCache>
                  <c:formatCode>General</c:formatCode>
                  <c:ptCount val="10"/>
                  <c:pt idx="0">
                    <c:v>2.5238884030021717E-2</c:v>
                  </c:pt>
                  <c:pt idx="1">
                    <c:v>2.959438637945724E-2</c:v>
                  </c:pt>
                  <c:pt idx="2">
                    <c:v>3.0748507186490075E-2</c:v>
                  </c:pt>
                  <c:pt idx="3">
                    <c:v>3.9216031136787843E-2</c:v>
                  </c:pt>
                  <c:pt idx="4">
                    <c:v>2.2690398691475915E-2</c:v>
                  </c:pt>
                  <c:pt idx="5">
                    <c:v>4.0366207119625026E-2</c:v>
                  </c:pt>
                  <c:pt idx="6">
                    <c:v>3.0380952285463569E-2</c:v>
                  </c:pt>
                  <c:pt idx="7">
                    <c:v>3.5718474535147954E-2</c:v>
                  </c:pt>
                  <c:pt idx="8">
                    <c:v>3.6359754118436359E-2</c:v>
                  </c:pt>
                  <c:pt idx="9">
                    <c:v>2.7540488585569151E-2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[3]Sheet2!$K$3:$K$12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[3]Sheet2!$L$3:$L$12</c:f>
              <c:numCache>
                <c:formatCode>General</c:formatCode>
                <c:ptCount val="10"/>
                <c:pt idx="0">
                  <c:v>9.3719049615841335E-2</c:v>
                </c:pt>
                <c:pt idx="1">
                  <c:v>0.12083903576661717</c:v>
                </c:pt>
                <c:pt idx="2">
                  <c:v>0.10894548038331769</c:v>
                </c:pt>
                <c:pt idx="3">
                  <c:v>0.12330561726692847</c:v>
                </c:pt>
                <c:pt idx="4">
                  <c:v>0.11792994290402146</c:v>
                </c:pt>
                <c:pt idx="5">
                  <c:v>0.13019781040746309</c:v>
                </c:pt>
                <c:pt idx="6">
                  <c:v>0.1317660555459472</c:v>
                </c:pt>
                <c:pt idx="7">
                  <c:v>0.14020901467689201</c:v>
                </c:pt>
                <c:pt idx="8">
                  <c:v>0.12848360295787001</c:v>
                </c:pt>
                <c:pt idx="9">
                  <c:v>0.10488496839121446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4FB1-A8B8-92313AFE516B}"/>
            </c:ext>
          </c:extLst>
        </c:ser>
        <c:ser>
          <c:idx val="2"/>
          <c:order val="1"/>
          <c:tx>
            <c:strRef>
              <c:f>[3]Sheet2!$N$2</c:f>
              <c:strCache>
                <c:ptCount val="1"/>
                <c:pt idx="0">
                  <c:v>unvegetated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[3]Sheet2!$O$3:$O$12</c:f>
                <c:numCache>
                  <c:formatCode>General</c:formatCode>
                  <c:ptCount val="10"/>
                  <c:pt idx="0">
                    <c:v>2.624887651815011E-2</c:v>
                  </c:pt>
                  <c:pt idx="1">
                    <c:v>1.8488212279945279E-2</c:v>
                  </c:pt>
                  <c:pt idx="2">
                    <c:v>9.7894840738526855E-3</c:v>
                  </c:pt>
                  <c:pt idx="3">
                    <c:v>2.8007836889651146E-2</c:v>
                  </c:pt>
                  <c:pt idx="4">
                    <c:v>4.0902946492070658E-2</c:v>
                  </c:pt>
                  <c:pt idx="5">
                    <c:v>2.7937474188913271E-2</c:v>
                  </c:pt>
                  <c:pt idx="6">
                    <c:v>4.5464198315312856E-2</c:v>
                  </c:pt>
                  <c:pt idx="7">
                    <c:v>4.7327826037355504E-2</c:v>
                  </c:pt>
                  <c:pt idx="8">
                    <c:v>3.7867173284105653E-2</c:v>
                  </c:pt>
                  <c:pt idx="9">
                    <c:v>3.1526058392936852E-2</c:v>
                  </c:pt>
                </c:numCache>
              </c:numRef>
            </c:plus>
            <c:minus>
              <c:numRef>
                <c:f>[3]Sheet2!$O$3:$O$12</c:f>
                <c:numCache>
                  <c:formatCode>General</c:formatCode>
                  <c:ptCount val="10"/>
                  <c:pt idx="0">
                    <c:v>2.624887651815011E-2</c:v>
                  </c:pt>
                  <c:pt idx="1">
                    <c:v>1.8488212279945279E-2</c:v>
                  </c:pt>
                  <c:pt idx="2">
                    <c:v>9.7894840738526855E-3</c:v>
                  </c:pt>
                  <c:pt idx="3">
                    <c:v>2.8007836889651146E-2</c:v>
                  </c:pt>
                  <c:pt idx="4">
                    <c:v>4.0902946492070658E-2</c:v>
                  </c:pt>
                  <c:pt idx="5">
                    <c:v>2.7937474188913271E-2</c:v>
                  </c:pt>
                  <c:pt idx="6">
                    <c:v>4.5464198315312856E-2</c:v>
                  </c:pt>
                  <c:pt idx="7">
                    <c:v>4.7327826037355504E-2</c:v>
                  </c:pt>
                  <c:pt idx="8">
                    <c:v>3.7867173284105653E-2</c:v>
                  </c:pt>
                  <c:pt idx="9">
                    <c:v>3.1526058392936852E-2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[3]Sheet2!$K$3:$K$12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[3]Sheet2!$N$3:$N$12</c:f>
              <c:numCache>
                <c:formatCode>General</c:formatCode>
                <c:ptCount val="10"/>
                <c:pt idx="0">
                  <c:v>2.9946607534911143E-2</c:v>
                </c:pt>
                <c:pt idx="1">
                  <c:v>2.109268321586303E-2</c:v>
                </c:pt>
                <c:pt idx="2">
                  <c:v>1.1168548007234484E-2</c:v>
                </c:pt>
                <c:pt idx="3">
                  <c:v>3.1953356123879527E-2</c:v>
                </c:pt>
                <c:pt idx="4">
                  <c:v>4.6665025254415571E-2</c:v>
                </c:pt>
                <c:pt idx="5">
                  <c:v>3.1873081290682892E-2</c:v>
                </c:pt>
                <c:pt idx="6">
                  <c:v>5.1868829620064602E-2</c:v>
                </c:pt>
                <c:pt idx="7">
                  <c:v>5.3994990255724629E-2</c:v>
                </c:pt>
                <c:pt idx="8">
                  <c:v>4.3201596685917998E-2</c:v>
                </c:pt>
                <c:pt idx="9">
                  <c:v>3.59671964307944E-2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5-4FB1-A8B8-92313AFE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8400"/>
        <c:axId val="182840320"/>
      </c:lineChart>
      <c:catAx>
        <c:axId val="1828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(cm)</a:t>
                </a:r>
              </a:p>
            </c:rich>
          </c:tx>
          <c:layout>
            <c:manualLayout>
              <c:xMode val="edge"/>
              <c:yMode val="edge"/>
              <c:x val="0.38961044973544973"/>
              <c:y val="0.8851178940568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/>
            </a:pPr>
            <a:endParaRPr lang="en-US"/>
          </a:p>
        </c:txPr>
        <c:crossAx val="182840320"/>
        <c:crosses val="autoZero"/>
        <c:auto val="1"/>
        <c:lblAlgn val="ctr"/>
        <c:lblOffset val="100"/>
        <c:noMultiLvlLbl val="0"/>
      </c:catAx>
      <c:valAx>
        <c:axId val="18284032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density (g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5951875442321299E-2"/>
              <c:y val="3.179102067183462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28384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41626984126985"/>
          <c:y val="6.8434959349593497E-2"/>
          <c:w val="0.77570674603174605"/>
          <c:h val="0.65443360433604325"/>
        </c:manualLayout>
      </c:layout>
      <c:lineChart>
        <c:grouping val="standard"/>
        <c:varyColors val="0"/>
        <c:ser>
          <c:idx val="1"/>
          <c:order val="0"/>
          <c:tx>
            <c:strRef>
              <c:f>[3]Sheet2!$L$26</c:f>
              <c:strCache>
                <c:ptCount val="1"/>
                <c:pt idx="0">
                  <c:v>Vegetated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[3]Sheet2!$M$27:$M$36</c:f>
                <c:numCache>
                  <c:formatCode>General</c:formatCode>
                  <c:ptCount val="10"/>
                  <c:pt idx="0">
                    <c:v>6.7145695594285904E-2</c:v>
                  </c:pt>
                  <c:pt idx="1">
                    <c:v>7.9105323176867776E-2</c:v>
                  </c:pt>
                  <c:pt idx="2">
                    <c:v>7.7526935365789668E-2</c:v>
                  </c:pt>
                  <c:pt idx="3">
                    <c:v>8.6044843964462908E-2</c:v>
                  </c:pt>
                  <c:pt idx="4">
                    <c:v>8.1856602928405589E-2</c:v>
                  </c:pt>
                  <c:pt idx="5">
                    <c:v>8.4281335043387057E-2</c:v>
                  </c:pt>
                  <c:pt idx="6">
                    <c:v>7.6737910840790416E-2</c:v>
                  </c:pt>
                  <c:pt idx="7">
                    <c:v>8.7031626592193462E-2</c:v>
                  </c:pt>
                  <c:pt idx="8">
                    <c:v>6.7033780152922329E-2</c:v>
                  </c:pt>
                  <c:pt idx="9">
                    <c:v>5.8684725199278157E-2</c:v>
                  </c:pt>
                </c:numCache>
              </c:numRef>
            </c:plus>
            <c:minus>
              <c:numRef>
                <c:f>[3]Sheet2!$M$27:$M$36</c:f>
                <c:numCache>
                  <c:formatCode>General</c:formatCode>
                  <c:ptCount val="10"/>
                  <c:pt idx="0">
                    <c:v>6.7145695594285904E-2</c:v>
                  </c:pt>
                  <c:pt idx="1">
                    <c:v>7.9105323176867776E-2</c:v>
                  </c:pt>
                  <c:pt idx="2">
                    <c:v>7.7526935365789668E-2</c:v>
                  </c:pt>
                  <c:pt idx="3">
                    <c:v>8.6044843964462908E-2</c:v>
                  </c:pt>
                  <c:pt idx="4">
                    <c:v>8.1856602928405589E-2</c:v>
                  </c:pt>
                  <c:pt idx="5">
                    <c:v>8.4281335043387057E-2</c:v>
                  </c:pt>
                  <c:pt idx="6">
                    <c:v>7.6737910840790416E-2</c:v>
                  </c:pt>
                  <c:pt idx="7">
                    <c:v>8.7031626592193462E-2</c:v>
                  </c:pt>
                  <c:pt idx="8">
                    <c:v>6.7033780152922329E-2</c:v>
                  </c:pt>
                  <c:pt idx="9">
                    <c:v>5.8684725199278157E-2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[3]Sheet2!$K$27:$K$36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[3]Sheet2!$L$27:$L$36</c:f>
              <c:numCache>
                <c:formatCode>General</c:formatCode>
                <c:ptCount val="10"/>
                <c:pt idx="0">
                  <c:v>0.13268313237256202</c:v>
                </c:pt>
                <c:pt idx="1">
                  <c:v>0.15631593318907921</c:v>
                </c:pt>
                <c:pt idx="2">
                  <c:v>0.15319696276187678</c:v>
                </c:pt>
                <c:pt idx="3">
                  <c:v>0.17002876090071867</c:v>
                </c:pt>
                <c:pt idx="4">
                  <c:v>0.16175259464944997</c:v>
                </c:pt>
                <c:pt idx="5">
                  <c:v>0.16654398223330974</c:v>
                </c:pt>
                <c:pt idx="6">
                  <c:v>0.15163781225239001</c:v>
                </c:pt>
                <c:pt idx="7">
                  <c:v>0.17197869095743043</c:v>
                </c:pt>
                <c:pt idx="8">
                  <c:v>0.13246198206367699</c:v>
                </c:pt>
                <c:pt idx="9">
                  <c:v>0.11596384686981898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6-4676-A8A8-9798381A1334}"/>
            </c:ext>
          </c:extLst>
        </c:ser>
        <c:ser>
          <c:idx val="2"/>
          <c:order val="1"/>
          <c:tx>
            <c:strRef>
              <c:f>[3]Sheet2!$N$26</c:f>
              <c:strCache>
                <c:ptCount val="1"/>
                <c:pt idx="0">
                  <c:v>Un-vegetated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[3]Sheet2!$O$27:$O$36</c:f>
                <c:numCache>
                  <c:formatCode>General</c:formatCode>
                  <c:ptCount val="10"/>
                  <c:pt idx="0">
                    <c:v>9.3789087428376595E-3</c:v>
                  </c:pt>
                  <c:pt idx="1">
                    <c:v>4.6958449917342158E-3</c:v>
                  </c:pt>
                  <c:pt idx="2">
                    <c:v>2.0086777013171218E-2</c:v>
                  </c:pt>
                  <c:pt idx="3">
                    <c:v>1.9799122467998625E-2</c:v>
                  </c:pt>
                  <c:pt idx="4">
                    <c:v>1.9506715547757594E-2</c:v>
                  </c:pt>
                  <c:pt idx="5">
                    <c:v>1.1843966019286575E-2</c:v>
                  </c:pt>
                  <c:pt idx="6">
                    <c:v>2.2289845102918312E-2</c:v>
                  </c:pt>
                  <c:pt idx="7">
                    <c:v>1.7237493434452522E-2</c:v>
                  </c:pt>
                  <c:pt idx="8">
                    <c:v>1.3152605143270397E-2</c:v>
                  </c:pt>
                  <c:pt idx="9">
                    <c:v>1.5185326466127518E-2</c:v>
                  </c:pt>
                </c:numCache>
              </c:numRef>
            </c:plus>
            <c:minus>
              <c:numRef>
                <c:f>[3]Sheet2!$O$27:$O$36</c:f>
                <c:numCache>
                  <c:formatCode>General</c:formatCode>
                  <c:ptCount val="10"/>
                  <c:pt idx="0">
                    <c:v>9.3789087428376595E-3</c:v>
                  </c:pt>
                  <c:pt idx="1">
                    <c:v>4.6958449917342158E-3</c:v>
                  </c:pt>
                  <c:pt idx="2">
                    <c:v>2.0086777013171218E-2</c:v>
                  </c:pt>
                  <c:pt idx="3">
                    <c:v>1.9799122467998625E-2</c:v>
                  </c:pt>
                  <c:pt idx="4">
                    <c:v>1.9506715547757594E-2</c:v>
                  </c:pt>
                  <c:pt idx="5">
                    <c:v>1.1843966019286575E-2</c:v>
                  </c:pt>
                  <c:pt idx="6">
                    <c:v>2.2289845102918312E-2</c:v>
                  </c:pt>
                  <c:pt idx="7">
                    <c:v>1.7237493434452522E-2</c:v>
                  </c:pt>
                  <c:pt idx="8">
                    <c:v>1.3152605143270397E-2</c:v>
                  </c:pt>
                  <c:pt idx="9">
                    <c:v>1.5185326466127518E-2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[3]Sheet2!$K$27:$K$36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[3]Sheet2!$N$27:$N$36</c:f>
              <c:numCache>
                <c:formatCode>General</c:formatCode>
                <c:ptCount val="10"/>
                <c:pt idx="0">
                  <c:v>8.6213832567540154E-3</c:v>
                </c:pt>
                <c:pt idx="1">
                  <c:v>1.5012827669586747E-2</c:v>
                </c:pt>
                <c:pt idx="2">
                  <c:v>2.9025164502464146E-2</c:v>
                </c:pt>
                <c:pt idx="3">
                  <c:v>6.0585248915476501E-2</c:v>
                </c:pt>
                <c:pt idx="4">
                  <c:v>5.1625766413289378E-2</c:v>
                </c:pt>
                <c:pt idx="5">
                  <c:v>6.3027666109631258E-2</c:v>
                </c:pt>
                <c:pt idx="6">
                  <c:v>4.9903964028783221E-2</c:v>
                </c:pt>
                <c:pt idx="7">
                  <c:v>4.4650103484321121E-2</c:v>
                </c:pt>
                <c:pt idx="8">
                  <c:v>3.6241273786091877E-2</c:v>
                </c:pt>
                <c:pt idx="9">
                  <c:v>2.7427642795044765E-2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6-4676-A8A8-9798381A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44032"/>
        <c:axId val="127645952"/>
      </c:lineChart>
      <c:catAx>
        <c:axId val="127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(cm)</a:t>
                </a:r>
              </a:p>
            </c:rich>
          </c:tx>
          <c:layout>
            <c:manualLayout>
              <c:xMode val="edge"/>
              <c:yMode val="edge"/>
              <c:x val="0.39389384920634923"/>
              <c:y val="0.896193089430894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645952"/>
        <c:crosses val="autoZero"/>
        <c:auto val="1"/>
        <c:lblAlgn val="ctr"/>
        <c:lblOffset val="100"/>
        <c:noMultiLvlLbl val="0"/>
      </c:catAx>
      <c:valAx>
        <c:axId val="1276459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density (g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8198867657466384E-2"/>
              <c:y val="6.84349593495935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64403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4685174029451137"/>
          <c:y val="7.793927648578812E-2"/>
          <c:w val="0.55118174603174608"/>
          <c:h val="8.2417005420054201E-2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7539682539683"/>
          <c:y val="0.12289631782945737"/>
          <c:w val="0.81105516154452328"/>
          <c:h val="0.63085917312661499"/>
        </c:manualLayout>
      </c:layout>
      <c:lineChart>
        <c:grouping val="standard"/>
        <c:varyColors val="0"/>
        <c:ser>
          <c:idx val="1"/>
          <c:order val="0"/>
          <c:tx>
            <c:strRef>
              <c:f>[3]Sheet2!$L$50</c:f>
              <c:strCache>
                <c:ptCount val="1"/>
                <c:pt idx="0">
                  <c:v>Vegetated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[3]Sheet2!$M$51:$M$60</c:f>
                <c:numCache>
                  <c:formatCode>General</c:formatCode>
                  <c:ptCount val="10"/>
                  <c:pt idx="0">
                    <c:v>2.5446223856203976E-2</c:v>
                  </c:pt>
                  <c:pt idx="1">
                    <c:v>3.409273360702382E-2</c:v>
                  </c:pt>
                  <c:pt idx="2">
                    <c:v>3.8085197065682488E-2</c:v>
                  </c:pt>
                  <c:pt idx="3">
                    <c:v>3.8246827491355911E-2</c:v>
                  </c:pt>
                  <c:pt idx="4">
                    <c:v>3.7674741551888526E-2</c:v>
                  </c:pt>
                  <c:pt idx="5">
                    <c:v>3.0420676435136716E-2</c:v>
                  </c:pt>
                  <c:pt idx="6">
                    <c:v>6.8782226963287452E-2</c:v>
                  </c:pt>
                  <c:pt idx="7">
                    <c:v>3.0222456515934571E-2</c:v>
                  </c:pt>
                  <c:pt idx="8">
                    <c:v>2.4957890436616864E-2</c:v>
                  </c:pt>
                  <c:pt idx="9">
                    <c:v>3.2839835849959476E-2</c:v>
                  </c:pt>
                </c:numCache>
              </c:numRef>
            </c:plus>
            <c:minus>
              <c:numRef>
                <c:f>[3]Sheet2!$M$51:$M$60</c:f>
                <c:numCache>
                  <c:formatCode>General</c:formatCode>
                  <c:ptCount val="10"/>
                  <c:pt idx="0">
                    <c:v>2.5446223856203976E-2</c:v>
                  </c:pt>
                  <c:pt idx="1">
                    <c:v>3.409273360702382E-2</c:v>
                  </c:pt>
                  <c:pt idx="2">
                    <c:v>3.8085197065682488E-2</c:v>
                  </c:pt>
                  <c:pt idx="3">
                    <c:v>3.8246827491355911E-2</c:v>
                  </c:pt>
                  <c:pt idx="4">
                    <c:v>3.7674741551888526E-2</c:v>
                  </c:pt>
                  <c:pt idx="5">
                    <c:v>3.0420676435136716E-2</c:v>
                  </c:pt>
                  <c:pt idx="6">
                    <c:v>6.8782226963287452E-2</c:v>
                  </c:pt>
                  <c:pt idx="7">
                    <c:v>3.0222456515934571E-2</c:v>
                  </c:pt>
                  <c:pt idx="8">
                    <c:v>2.4957890436616864E-2</c:v>
                  </c:pt>
                  <c:pt idx="9">
                    <c:v>3.2839835849959476E-2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[3]Sheet2!$K$51:$K$60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[3]Sheet2!$L$51:$L$60</c:f>
              <c:numCache>
                <c:formatCode>General</c:formatCode>
                <c:ptCount val="10"/>
                <c:pt idx="0">
                  <c:v>0.11391730323948697</c:v>
                </c:pt>
                <c:pt idx="1">
                  <c:v>0.10434807300759859</c:v>
                </c:pt>
                <c:pt idx="2">
                  <c:v>0.11451850962979165</c:v>
                </c:pt>
                <c:pt idx="3">
                  <c:v>0.10838333349998676</c:v>
                </c:pt>
                <c:pt idx="4">
                  <c:v>0.12053168919612875</c:v>
                </c:pt>
                <c:pt idx="5">
                  <c:v>0.12786701550042232</c:v>
                </c:pt>
                <c:pt idx="6">
                  <c:v>0.17402094214255068</c:v>
                </c:pt>
                <c:pt idx="7">
                  <c:v>0.12860162561086788</c:v>
                </c:pt>
                <c:pt idx="8">
                  <c:v>0.12851598027562947</c:v>
                </c:pt>
                <c:pt idx="9">
                  <c:v>0.1096450713392336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7-406C-95E2-C02B89713946}"/>
            </c:ext>
          </c:extLst>
        </c:ser>
        <c:ser>
          <c:idx val="2"/>
          <c:order val="1"/>
          <c:tx>
            <c:strRef>
              <c:f>[3]Sheet2!$N$50</c:f>
              <c:strCache>
                <c:ptCount val="1"/>
                <c:pt idx="0">
                  <c:v>Un-vegetated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[3]Sheet2!$O$51:$O$60</c:f>
                <c:numCache>
                  <c:formatCode>General</c:formatCode>
                  <c:ptCount val="10"/>
                  <c:pt idx="0">
                    <c:v>1.0872040552674291E-2</c:v>
                  </c:pt>
                  <c:pt idx="1">
                    <c:v>8.208571209825934E-3</c:v>
                  </c:pt>
                  <c:pt idx="2">
                    <c:v>7.9982829106375677E-3</c:v>
                  </c:pt>
                  <c:pt idx="3">
                    <c:v>1.3068827790651452E-2</c:v>
                  </c:pt>
                  <c:pt idx="4">
                    <c:v>1.0950516904655764E-2</c:v>
                  </c:pt>
                  <c:pt idx="5">
                    <c:v>1.1119722946062375E-2</c:v>
                  </c:pt>
                  <c:pt idx="6">
                    <c:v>8.4038211569170337E-3</c:v>
                  </c:pt>
                  <c:pt idx="7">
                    <c:v>6.4505209190476474E-3</c:v>
                  </c:pt>
                  <c:pt idx="8">
                    <c:v>5.1097087441263978E-3</c:v>
                  </c:pt>
                  <c:pt idx="9">
                    <c:v>1.0602357129470512E-2</c:v>
                  </c:pt>
                </c:numCache>
              </c:numRef>
            </c:plus>
            <c:minus>
              <c:numRef>
                <c:f>[3]Sheet2!$O$51:$O$60</c:f>
                <c:numCache>
                  <c:formatCode>General</c:formatCode>
                  <c:ptCount val="10"/>
                  <c:pt idx="0">
                    <c:v>1.0872040552674291E-2</c:v>
                  </c:pt>
                  <c:pt idx="1">
                    <c:v>8.208571209825934E-3</c:v>
                  </c:pt>
                  <c:pt idx="2">
                    <c:v>7.9982829106375677E-3</c:v>
                  </c:pt>
                  <c:pt idx="3">
                    <c:v>1.3068827790651452E-2</c:v>
                  </c:pt>
                  <c:pt idx="4">
                    <c:v>1.0950516904655764E-2</c:v>
                  </c:pt>
                  <c:pt idx="5">
                    <c:v>1.1119722946062375E-2</c:v>
                  </c:pt>
                  <c:pt idx="6">
                    <c:v>8.4038211569170337E-3</c:v>
                  </c:pt>
                  <c:pt idx="7">
                    <c:v>6.4505209190476474E-3</c:v>
                  </c:pt>
                  <c:pt idx="8">
                    <c:v>5.1097087441263978E-3</c:v>
                  </c:pt>
                  <c:pt idx="9">
                    <c:v>1.0602357129470512E-2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numRef>
              <c:f>[3]Sheet2!$K$51:$K$60</c:f>
              <c:numCache>
                <c:formatCode>General</c:formatCode>
                <c:ptCount val="1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</c:numCache>
            </c:numRef>
          </c:cat>
          <c:val>
            <c:numRef>
              <c:f>[3]Sheet2!$N$51:$N$60</c:f>
              <c:numCache>
                <c:formatCode>General</c:formatCode>
                <c:ptCount val="10"/>
                <c:pt idx="0">
                  <c:v>4.9012381808484135E-2</c:v>
                </c:pt>
                <c:pt idx="1">
                  <c:v>5.0648717454661069E-2</c:v>
                </c:pt>
                <c:pt idx="2">
                  <c:v>4.8932605551278915E-2</c:v>
                </c:pt>
                <c:pt idx="3">
                  <c:v>4.114408188807836E-2</c:v>
                </c:pt>
                <c:pt idx="4">
                  <c:v>3.8410683366511579E-2</c:v>
                </c:pt>
                <c:pt idx="5">
                  <c:v>4.1568775114965394E-2</c:v>
                </c:pt>
                <c:pt idx="6">
                  <c:v>4.1790448612025008E-2</c:v>
                </c:pt>
                <c:pt idx="7">
                  <c:v>3.7050573251722979E-2</c:v>
                </c:pt>
                <c:pt idx="8">
                  <c:v>4.8020882708831418E-2</c:v>
                </c:pt>
                <c:pt idx="9">
                  <c:v>4.9484917353570926E-2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7-406C-95E2-C02B8971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4384"/>
        <c:axId val="182786304"/>
      </c:lineChart>
      <c:catAx>
        <c:axId val="1827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(cm)</a:t>
                </a:r>
              </a:p>
            </c:rich>
          </c:tx>
          <c:layout>
            <c:manualLayout>
              <c:xMode val="edge"/>
              <c:yMode val="edge"/>
              <c:x val="0.37688371290545203"/>
              <c:y val="0.911715667915106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2786304"/>
        <c:crosses val="autoZero"/>
        <c:auto val="1"/>
        <c:lblAlgn val="ctr"/>
        <c:lblOffset val="100"/>
        <c:noMultiLvlLbl val="0"/>
      </c:catAx>
      <c:valAx>
        <c:axId val="18278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density (g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cm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3928743961352656E-2"/>
              <c:y val="6.011548064918851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27843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19049</xdr:rowOff>
    </xdr:from>
    <xdr:to>
      <xdr:col>21</xdr:col>
      <xdr:colOff>575625</xdr:colOff>
      <xdr:row>26</xdr:row>
      <xdr:rowOff>77024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171449</xdr:rowOff>
    </xdr:from>
    <xdr:to>
      <xdr:col>8</xdr:col>
      <xdr:colOff>704925</xdr:colOff>
      <xdr:row>31</xdr:row>
      <xdr:rowOff>144824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74</xdr:row>
      <xdr:rowOff>114300</xdr:rowOff>
    </xdr:from>
    <xdr:to>
      <xdr:col>17</xdr:col>
      <xdr:colOff>385500</xdr:colOff>
      <xdr:row>90</xdr:row>
      <xdr:rowOff>54300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38100</xdr:rowOff>
    </xdr:from>
    <xdr:to>
      <xdr:col>17</xdr:col>
      <xdr:colOff>172725</xdr:colOff>
      <xdr:row>17</xdr:row>
      <xdr:rowOff>86100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47623</xdr:colOff>
      <xdr:row>28</xdr:row>
      <xdr:rowOff>171450</xdr:rowOff>
    </xdr:from>
    <xdr:to>
      <xdr:col>17</xdr:col>
      <xdr:colOff>246823</xdr:colOff>
      <xdr:row>44</xdr:row>
      <xdr:rowOff>75450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46</xdr:row>
      <xdr:rowOff>180975</xdr:rowOff>
    </xdr:from>
    <xdr:to>
      <xdr:col>17</xdr:col>
      <xdr:colOff>385500</xdr:colOff>
      <xdr:row>63</xdr:row>
      <xdr:rowOff>38475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161925</xdr:colOff>
      <xdr:row>88</xdr:row>
      <xdr:rowOff>9525</xdr:rowOff>
    </xdr:from>
    <xdr:ext cx="184731" cy="280205"/>
    <xdr:sp macro="" textlink="">
      <xdr:nvSpPr>
        <xdr:cNvPr id="10" name="TextBox 9"/>
        <xdr:cNvSpPr txBox="1"/>
      </xdr:nvSpPr>
      <xdr:spPr>
        <a:xfrm>
          <a:off x="5648325" y="1677352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d/Documents/Phd%20final/Gazi%20%20final%20data%20for%20manuscri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d/Desktop/Others/Carbon%20stocks%20manuscript/Gazi%20%20final%20data%20for%20manuscrip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d/Documents/Carbon%20stocks%20manuscript/Gazi%20%20final%20data%20for%20manu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ngondium sedi carbon"/>
      <sheetName val="Biomass carbon values"/>
      <sheetName val="Sediment carbon"/>
      <sheetName val="organic matter graphs"/>
      <sheetName val="T.hemprichii  sedi carbon"/>
      <sheetName val="E. acoroides  sedi carbon"/>
      <sheetName val="T. cilatum sedi carbon"/>
      <sheetName val="Bulk density"/>
      <sheetName val="Propotion of sedi  to biomass c"/>
      <sheetName val="Biomass analysed"/>
      <sheetName val="calculated carbon values"/>
      <sheetName val="Sheet3"/>
      <sheetName val="Sheet1"/>
      <sheetName val="Sheet2"/>
      <sheetName val="Sheet4"/>
    </sheetNames>
    <sheetDataSet>
      <sheetData sheetId="0"/>
      <sheetData sheetId="1"/>
      <sheetData sheetId="2">
        <row r="2">
          <cell r="H2" t="str">
            <v>Vegetated</v>
          </cell>
          <cell r="J2" t="str">
            <v>Un-vegetated</v>
          </cell>
        </row>
        <row r="3">
          <cell r="G3" t="str">
            <v>T. hemprichii</v>
          </cell>
          <cell r="H3">
            <v>233.77399793043321</v>
          </cell>
          <cell r="I3">
            <v>42.118716440347306</v>
          </cell>
          <cell r="J3">
            <v>51.794516615309</v>
          </cell>
          <cell r="K3">
            <v>14.943859239434778</v>
          </cell>
        </row>
        <row r="4">
          <cell r="G4" t="str">
            <v>E. acoroides</v>
          </cell>
          <cell r="H4">
            <v>295.74125556613836</v>
          </cell>
          <cell r="I4">
            <v>63.594386870254276</v>
          </cell>
          <cell r="J4">
            <v>51.79267734679015</v>
          </cell>
          <cell r="K4">
            <v>25.171871267783299</v>
          </cell>
        </row>
        <row r="5">
          <cell r="G5" t="str">
            <v>T. ciliatum</v>
          </cell>
          <cell r="H5">
            <v>252.10138170685869</v>
          </cell>
          <cell r="I5">
            <v>53.218730497359111</v>
          </cell>
          <cell r="J5">
            <v>61.704846120536146</v>
          </cell>
          <cell r="K5">
            <v>11.249491320597206</v>
          </cell>
        </row>
        <row r="6">
          <cell r="G6" t="str">
            <v>S. isoetifolium</v>
          </cell>
          <cell r="H6">
            <v>160.65417629750632</v>
          </cell>
          <cell r="I6">
            <v>40.33963953863141</v>
          </cell>
          <cell r="J6">
            <v>33.390857827420703</v>
          </cell>
          <cell r="K6">
            <v>4.4510913697044128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ngondium sedi carbon"/>
      <sheetName val="Biomass carbon values"/>
      <sheetName val="Sediment carbon"/>
      <sheetName val="organic matter graphs"/>
      <sheetName val="T.hemprichii  sedi carbon"/>
      <sheetName val="E. acoroides  sedi carbon"/>
      <sheetName val="T. cilatum sedi carbon"/>
      <sheetName val="Bulk density"/>
      <sheetName val="Propotion of sedi  to biomass c"/>
      <sheetName val="abg c"/>
      <sheetName val="bgc"/>
      <sheetName val="tc"/>
      <sheetName val="Sheet1"/>
      <sheetName val="AGB AND SEDIMENT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I2" t="str">
            <v xml:space="preserve">Sediment </v>
          </cell>
          <cell r="J2" t="str">
            <v>Biomass</v>
          </cell>
        </row>
        <row r="3">
          <cell r="E3" t="str">
            <v>T. hemprichii</v>
          </cell>
          <cell r="I3">
            <v>98.193838874728144</v>
          </cell>
          <cell r="J3">
            <v>1.8061611252718526</v>
          </cell>
        </row>
        <row r="4">
          <cell r="E4" t="str">
            <v>E. acoroides</v>
          </cell>
          <cell r="I4">
            <v>97.946620448280569</v>
          </cell>
          <cell r="J4">
            <v>2.0533795517194333</v>
          </cell>
        </row>
        <row r="5">
          <cell r="E5" t="str">
            <v>T. ciliatum</v>
          </cell>
          <cell r="I5">
            <v>98.746579443242382</v>
          </cell>
          <cell r="J5">
            <v>1.2534205567576182</v>
          </cell>
        </row>
        <row r="6">
          <cell r="E6" t="str">
            <v>S. isoetifolium</v>
          </cell>
          <cell r="I6">
            <v>95.767616546601857</v>
          </cell>
          <cell r="J6">
            <v>4.2323834533981382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ngondium sedi carbon"/>
      <sheetName val="Biomass carbon values"/>
      <sheetName val="Sediment carbon"/>
      <sheetName val="organic matter graphs"/>
      <sheetName val="T.hemprichii  sedi carbon"/>
      <sheetName val="E. acoroides  sedi carbon"/>
      <sheetName val="T. cilatum sedi carbon"/>
      <sheetName val="Bulk density"/>
      <sheetName val="Propotion of sedi  to biomass c"/>
      <sheetName val="abg c"/>
      <sheetName val="bgc"/>
      <sheetName val="tc"/>
      <sheetName val="Sheet1"/>
      <sheetName val="Sheet2"/>
      <sheetName val="Sheet3"/>
      <sheetName val="Sheet4"/>
      <sheetName val="Nested data"/>
      <sheetName val="T. sed carbon"/>
      <sheetName val="Sedi carbon"/>
      <sheetName val="Sheet5"/>
      <sheetName val="Sheet6"/>
      <sheetName val="Sheet7"/>
    </sheetNames>
    <sheetDataSet>
      <sheetData sheetId="0"/>
      <sheetData sheetId="1"/>
      <sheetData sheetId="2"/>
      <sheetData sheetId="3">
        <row r="2">
          <cell r="E2" t="str">
            <v>Un-vegetated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L2" t="str">
            <v>vegetated</v>
          </cell>
          <cell r="N2" t="str">
            <v>unvegetated</v>
          </cell>
        </row>
        <row r="3">
          <cell r="K3">
            <v>2.5</v>
          </cell>
          <cell r="L3">
            <v>9.3719049615841335E-2</v>
          </cell>
          <cell r="M3">
            <v>2.5238884030021717E-2</v>
          </cell>
          <cell r="N3">
            <v>2.9946607534911143E-2</v>
          </cell>
          <cell r="O3">
            <v>2.624887651815011E-2</v>
          </cell>
        </row>
        <row r="4">
          <cell r="K4">
            <v>7.5</v>
          </cell>
          <cell r="L4">
            <v>0.12083903576661717</v>
          </cell>
          <cell r="M4">
            <v>2.959438637945724E-2</v>
          </cell>
          <cell r="N4">
            <v>2.109268321586303E-2</v>
          </cell>
          <cell r="O4">
            <v>1.8488212279945279E-2</v>
          </cell>
        </row>
        <row r="5">
          <cell r="K5">
            <v>12.5</v>
          </cell>
          <cell r="L5">
            <v>0.10894548038331769</v>
          </cell>
          <cell r="M5">
            <v>3.0748507186490075E-2</v>
          </cell>
          <cell r="N5">
            <v>1.1168548007234484E-2</v>
          </cell>
          <cell r="O5">
            <v>9.7894840738526855E-3</v>
          </cell>
        </row>
        <row r="6">
          <cell r="K6">
            <v>17.5</v>
          </cell>
          <cell r="L6">
            <v>0.12330561726692847</v>
          </cell>
          <cell r="M6">
            <v>3.9216031136787843E-2</v>
          </cell>
          <cell r="N6">
            <v>3.1953356123879527E-2</v>
          </cell>
          <cell r="O6">
            <v>2.8007836889651146E-2</v>
          </cell>
        </row>
        <row r="7">
          <cell r="K7">
            <v>22.5</v>
          </cell>
          <cell r="L7">
            <v>0.11792994290402146</v>
          </cell>
          <cell r="M7">
            <v>2.2690398691475915E-2</v>
          </cell>
          <cell r="N7">
            <v>4.6665025254415571E-2</v>
          </cell>
          <cell r="O7">
            <v>4.0902946492070658E-2</v>
          </cell>
        </row>
        <row r="8">
          <cell r="K8">
            <v>27.5</v>
          </cell>
          <cell r="L8">
            <v>0.13019781040746309</v>
          </cell>
          <cell r="M8">
            <v>4.0366207119625026E-2</v>
          </cell>
          <cell r="N8">
            <v>3.1873081290682892E-2</v>
          </cell>
          <cell r="O8">
            <v>2.7937474188913271E-2</v>
          </cell>
        </row>
        <row r="9">
          <cell r="K9">
            <v>32.5</v>
          </cell>
          <cell r="L9">
            <v>0.1317660555459472</v>
          </cell>
          <cell r="M9">
            <v>3.0380952285463569E-2</v>
          </cell>
          <cell r="N9">
            <v>5.1868829620064602E-2</v>
          </cell>
          <cell r="O9">
            <v>4.5464198315312856E-2</v>
          </cell>
        </row>
        <row r="10">
          <cell r="K10">
            <v>37.5</v>
          </cell>
          <cell r="L10">
            <v>0.14020901467689201</v>
          </cell>
          <cell r="M10">
            <v>3.5718474535147954E-2</v>
          </cell>
          <cell r="N10">
            <v>5.3994990255724629E-2</v>
          </cell>
          <cell r="O10">
            <v>4.7327826037355504E-2</v>
          </cell>
        </row>
        <row r="11">
          <cell r="K11">
            <v>42.5</v>
          </cell>
          <cell r="L11">
            <v>0.12848360295787001</v>
          </cell>
          <cell r="M11">
            <v>3.6359754118436359E-2</v>
          </cell>
          <cell r="N11">
            <v>4.3201596685917998E-2</v>
          </cell>
          <cell r="O11">
            <v>3.7867173284105653E-2</v>
          </cell>
        </row>
        <row r="12">
          <cell r="K12">
            <v>47.5</v>
          </cell>
          <cell r="L12">
            <v>0.10488496839121446</v>
          </cell>
          <cell r="M12">
            <v>2.7540488585569151E-2</v>
          </cell>
          <cell r="N12">
            <v>3.59671964307944E-2</v>
          </cell>
          <cell r="O12">
            <v>3.1526058392936852E-2</v>
          </cell>
        </row>
        <row r="26">
          <cell r="L26" t="str">
            <v>Vegetated</v>
          </cell>
          <cell r="N26" t="str">
            <v>Un-vegetated</v>
          </cell>
        </row>
        <row r="27">
          <cell r="K27">
            <v>2.5</v>
          </cell>
          <cell r="L27">
            <v>0.13268313237256202</v>
          </cell>
          <cell r="M27">
            <v>6.7145695594285904E-2</v>
          </cell>
          <cell r="N27">
            <v>8.6213832567540154E-3</v>
          </cell>
          <cell r="O27">
            <v>9.3789087428376595E-3</v>
          </cell>
        </row>
        <row r="28">
          <cell r="K28">
            <v>7.5</v>
          </cell>
          <cell r="L28">
            <v>0.15631593318907921</v>
          </cell>
          <cell r="M28">
            <v>7.9105323176867776E-2</v>
          </cell>
          <cell r="N28">
            <v>1.5012827669586747E-2</v>
          </cell>
          <cell r="O28">
            <v>4.6958449917342158E-3</v>
          </cell>
        </row>
        <row r="29">
          <cell r="K29">
            <v>12.5</v>
          </cell>
          <cell r="L29">
            <v>0.15319696276187678</v>
          </cell>
          <cell r="M29">
            <v>7.7526935365789668E-2</v>
          </cell>
          <cell r="N29">
            <v>2.9025164502464146E-2</v>
          </cell>
          <cell r="O29">
            <v>2.0086777013171218E-2</v>
          </cell>
        </row>
        <row r="30">
          <cell r="K30">
            <v>17.5</v>
          </cell>
          <cell r="L30">
            <v>0.17002876090071867</v>
          </cell>
          <cell r="M30">
            <v>8.6044843964462908E-2</v>
          </cell>
          <cell r="N30">
            <v>6.0585248915476501E-2</v>
          </cell>
          <cell r="O30">
            <v>1.9799122467998625E-2</v>
          </cell>
        </row>
        <row r="31">
          <cell r="K31">
            <v>22.5</v>
          </cell>
          <cell r="L31">
            <v>0.16175259464944997</v>
          </cell>
          <cell r="M31">
            <v>8.1856602928405589E-2</v>
          </cell>
          <cell r="N31">
            <v>5.1625766413289378E-2</v>
          </cell>
          <cell r="O31">
            <v>1.9506715547757594E-2</v>
          </cell>
        </row>
        <row r="32">
          <cell r="K32">
            <v>27.5</v>
          </cell>
          <cell r="L32">
            <v>0.16654398223330974</v>
          </cell>
          <cell r="M32">
            <v>8.4281335043387057E-2</v>
          </cell>
          <cell r="N32">
            <v>6.3027666109631258E-2</v>
          </cell>
          <cell r="O32">
            <v>1.1843966019286575E-2</v>
          </cell>
        </row>
        <row r="33">
          <cell r="K33">
            <v>32.5</v>
          </cell>
          <cell r="L33">
            <v>0.15163781225239001</v>
          </cell>
          <cell r="M33">
            <v>7.6737910840790416E-2</v>
          </cell>
          <cell r="N33">
            <v>4.9903964028783221E-2</v>
          </cell>
          <cell r="O33">
            <v>2.2289845102918312E-2</v>
          </cell>
        </row>
        <row r="34">
          <cell r="K34">
            <v>37.5</v>
          </cell>
          <cell r="L34">
            <v>0.17197869095743043</v>
          </cell>
          <cell r="M34">
            <v>8.7031626592193462E-2</v>
          </cell>
          <cell r="N34">
            <v>4.4650103484321121E-2</v>
          </cell>
          <cell r="O34">
            <v>1.7237493434452522E-2</v>
          </cell>
        </row>
        <row r="35">
          <cell r="K35">
            <v>42.5</v>
          </cell>
          <cell r="L35">
            <v>0.13246198206367699</v>
          </cell>
          <cell r="M35">
            <v>6.7033780152922329E-2</v>
          </cell>
          <cell r="N35">
            <v>3.6241273786091877E-2</v>
          </cell>
          <cell r="O35">
            <v>1.3152605143270397E-2</v>
          </cell>
        </row>
        <row r="36">
          <cell r="K36">
            <v>47.5</v>
          </cell>
          <cell r="L36">
            <v>0.11596384686981898</v>
          </cell>
          <cell r="M36">
            <v>5.8684725199278157E-2</v>
          </cell>
          <cell r="N36">
            <v>2.7427642795044765E-2</v>
          </cell>
          <cell r="O36">
            <v>1.5185326466127518E-2</v>
          </cell>
        </row>
        <row r="50">
          <cell r="L50" t="str">
            <v>Vegetated</v>
          </cell>
          <cell r="N50" t="str">
            <v>Un-vegetated</v>
          </cell>
        </row>
        <row r="51">
          <cell r="K51">
            <v>2.5</v>
          </cell>
          <cell r="L51">
            <v>0.11391730323948697</v>
          </cell>
          <cell r="M51">
            <v>2.5446223856203976E-2</v>
          </cell>
          <cell r="N51">
            <v>4.9012381808484135E-2</v>
          </cell>
          <cell r="O51">
            <v>1.0872040552674291E-2</v>
          </cell>
        </row>
        <row r="52">
          <cell r="K52">
            <v>7.5</v>
          </cell>
          <cell r="L52">
            <v>0.10434807300759859</v>
          </cell>
          <cell r="M52">
            <v>3.409273360702382E-2</v>
          </cell>
          <cell r="N52">
            <v>5.0648717454661069E-2</v>
          </cell>
          <cell r="O52">
            <v>8.208571209825934E-3</v>
          </cell>
        </row>
        <row r="53">
          <cell r="K53">
            <v>12.5</v>
          </cell>
          <cell r="L53">
            <v>0.11451850962979165</v>
          </cell>
          <cell r="M53">
            <v>3.8085197065682488E-2</v>
          </cell>
          <cell r="N53">
            <v>4.8932605551278915E-2</v>
          </cell>
          <cell r="O53">
            <v>7.9982829106375677E-3</v>
          </cell>
        </row>
        <row r="54">
          <cell r="K54">
            <v>17.5</v>
          </cell>
          <cell r="L54">
            <v>0.10838333349998676</v>
          </cell>
          <cell r="M54">
            <v>3.8246827491355911E-2</v>
          </cell>
          <cell r="N54">
            <v>4.114408188807836E-2</v>
          </cell>
          <cell r="O54">
            <v>1.3068827790651452E-2</v>
          </cell>
        </row>
        <row r="55">
          <cell r="K55">
            <v>22.5</v>
          </cell>
          <cell r="L55">
            <v>0.12053168919612875</v>
          </cell>
          <cell r="M55">
            <v>3.7674741551888526E-2</v>
          </cell>
          <cell r="N55">
            <v>3.8410683366511579E-2</v>
          </cell>
          <cell r="O55">
            <v>1.0950516904655764E-2</v>
          </cell>
        </row>
        <row r="56">
          <cell r="K56">
            <v>27.5</v>
          </cell>
          <cell r="L56">
            <v>0.12786701550042232</v>
          </cell>
          <cell r="M56">
            <v>3.0420676435136716E-2</v>
          </cell>
          <cell r="N56">
            <v>4.1568775114965394E-2</v>
          </cell>
          <cell r="O56">
            <v>1.1119722946062375E-2</v>
          </cell>
        </row>
        <row r="57">
          <cell r="K57">
            <v>32.5</v>
          </cell>
          <cell r="L57">
            <v>0.17402094214255068</v>
          </cell>
          <cell r="M57">
            <v>6.8782226963287452E-2</v>
          </cell>
          <cell r="N57">
            <v>4.1790448612025008E-2</v>
          </cell>
          <cell r="O57">
            <v>8.4038211569170337E-3</v>
          </cell>
        </row>
        <row r="58">
          <cell r="K58">
            <v>37.5</v>
          </cell>
          <cell r="L58">
            <v>0.12860162561086788</v>
          </cell>
          <cell r="M58">
            <v>3.0222456515934571E-2</v>
          </cell>
          <cell r="N58">
            <v>3.7050573251722979E-2</v>
          </cell>
          <cell r="O58">
            <v>6.4505209190476474E-3</v>
          </cell>
        </row>
        <row r="59">
          <cell r="K59">
            <v>42.5</v>
          </cell>
          <cell r="L59">
            <v>0.12851598027562947</v>
          </cell>
          <cell r="M59">
            <v>2.4957890436616864E-2</v>
          </cell>
          <cell r="N59">
            <v>4.8020882708831418E-2</v>
          </cell>
          <cell r="O59">
            <v>5.1097087441263978E-3</v>
          </cell>
        </row>
        <row r="60">
          <cell r="K60">
            <v>47.5</v>
          </cell>
          <cell r="L60">
            <v>0.1096450713392336</v>
          </cell>
          <cell r="M60">
            <v>3.2839835849959476E-2</v>
          </cell>
          <cell r="N60">
            <v>4.9484917353570926E-2</v>
          </cell>
          <cell r="O60">
            <v>1.0602357129470512E-2</v>
          </cell>
        </row>
        <row r="74">
          <cell r="L74" t="str">
            <v>Vegetated</v>
          </cell>
          <cell r="N74" t="str">
            <v>Unvegetated</v>
          </cell>
        </row>
        <row r="75">
          <cell r="K75">
            <v>2.5</v>
          </cell>
          <cell r="L75">
            <v>5.0788993119999994E-2</v>
          </cell>
          <cell r="M75">
            <v>1.1875046757024549E-2</v>
          </cell>
          <cell r="N75">
            <v>1.4328892030573252E-2</v>
          </cell>
          <cell r="O75">
            <v>1.3496693127988303E-2</v>
          </cell>
        </row>
        <row r="76">
          <cell r="K76">
            <v>7.5</v>
          </cell>
          <cell r="L76">
            <v>8.4169750306666666E-2</v>
          </cell>
          <cell r="M76">
            <v>3.2743093079552942E-2</v>
          </cell>
          <cell r="N76">
            <v>1.2350137574522291E-2</v>
          </cell>
          <cell r="O76">
            <v>7.7889444437346756E-3</v>
          </cell>
        </row>
        <row r="77">
          <cell r="K77">
            <v>12.5</v>
          </cell>
          <cell r="L77">
            <v>0.10262225643333335</v>
          </cell>
          <cell r="M77">
            <v>6.4227038291250579E-2</v>
          </cell>
          <cell r="N77">
            <v>1.6816579118471342E-2</v>
          </cell>
          <cell r="O77">
            <v>9.1813153454698166E-3</v>
          </cell>
        </row>
        <row r="78">
          <cell r="K78">
            <v>17.5</v>
          </cell>
          <cell r="L78">
            <v>7.2609096746666671E-2</v>
          </cell>
          <cell r="M78">
            <v>1.6450155310591647E-2</v>
          </cell>
          <cell r="N78">
            <v>1.4594132901910828E-2</v>
          </cell>
          <cell r="O78">
            <v>9.5015823478341293E-3</v>
          </cell>
        </row>
        <row r="79">
          <cell r="K79">
            <v>22.5</v>
          </cell>
          <cell r="L79">
            <v>0.10516067423333333</v>
          </cell>
          <cell r="M79">
            <v>5.1826665296771789E-2</v>
          </cell>
          <cell r="N79">
            <v>2.3712773049681529E-2</v>
          </cell>
          <cell r="O79">
            <v>1.4490902606031876E-2</v>
          </cell>
        </row>
        <row r="80">
          <cell r="K80">
            <v>27.5</v>
          </cell>
          <cell r="L80">
            <v>0.10875285323333334</v>
          </cell>
          <cell r="M80">
            <v>4.5616587860882823E-2</v>
          </cell>
          <cell r="N80">
            <v>2.5820086573248406E-2</v>
          </cell>
          <cell r="O80">
            <v>1.4913013866589454E-2</v>
          </cell>
        </row>
        <row r="81">
          <cell r="K81">
            <v>32.5</v>
          </cell>
          <cell r="L81">
            <v>8.388324389333332E-2</v>
          </cell>
          <cell r="M81">
            <v>2.3159674735541567E-2</v>
          </cell>
          <cell r="N81">
            <v>1.4114378593630576E-2</v>
          </cell>
          <cell r="O81">
            <v>1.4057248595624159E-2</v>
          </cell>
        </row>
        <row r="82">
          <cell r="K82">
            <v>37.5</v>
          </cell>
          <cell r="L82">
            <v>6.248140080000001E-2</v>
          </cell>
          <cell r="M82">
            <v>1.568515722758209E-2</v>
          </cell>
          <cell r="N82">
            <v>1.4735003337579622E-2</v>
          </cell>
          <cell r="O82">
            <v>1.0009911861498895E-2</v>
          </cell>
        </row>
        <row r="83">
          <cell r="K83">
            <v>42.5</v>
          </cell>
          <cell r="L83">
            <v>6.4697352066666658E-2</v>
          </cell>
          <cell r="M83">
            <v>1.2972018705193336E-2</v>
          </cell>
          <cell r="N83">
            <v>2.307921776815287E-2</v>
          </cell>
          <cell r="O83">
            <v>1.2130689378534494E-2</v>
          </cell>
        </row>
        <row r="84">
          <cell r="K84">
            <v>47.5</v>
          </cell>
          <cell r="L84">
            <v>6.4642676600000004E-2</v>
          </cell>
          <cell r="M84">
            <v>1.8902488367631698E-2</v>
          </cell>
          <cell r="N84">
            <v>1.8930558445859873E-2</v>
          </cell>
          <cell r="O84">
            <v>3.949994743334493E-3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topLeftCell="A192" workbookViewId="0">
      <selection activeCell="R207" sqref="R207"/>
    </sheetView>
  </sheetViews>
  <sheetFormatPr defaultRowHeight="15" x14ac:dyDescent="0.25"/>
  <cols>
    <col min="2" max="3" width="11.140625" customWidth="1"/>
  </cols>
  <sheetData>
    <row r="1" spans="1:42" x14ac:dyDescent="0.25">
      <c r="A1" s="1" t="s">
        <v>0</v>
      </c>
    </row>
    <row r="2" spans="1:42" ht="105" x14ac:dyDescent="0.25">
      <c r="A2" s="4" t="s">
        <v>68</v>
      </c>
      <c r="B2" s="4" t="s">
        <v>1</v>
      </c>
      <c r="C2" s="9" t="s">
        <v>2</v>
      </c>
      <c r="D2" s="4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Q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4"/>
      <c r="AK2" s="4"/>
      <c r="AL2" s="4"/>
      <c r="AM2" s="4"/>
      <c r="AN2" s="4"/>
      <c r="AO2" s="4"/>
      <c r="AP2" s="4"/>
    </row>
    <row r="3" spans="1:42" ht="15.75" x14ac:dyDescent="0.25">
      <c r="A3" t="s">
        <v>14</v>
      </c>
      <c r="B3" t="s">
        <v>15</v>
      </c>
      <c r="C3" s="2" t="s">
        <v>16</v>
      </c>
      <c r="D3">
        <v>5</v>
      </c>
      <c r="E3" s="16">
        <v>0.81499999999999995</v>
      </c>
      <c r="F3" s="16">
        <v>6.4994181163767202</v>
      </c>
      <c r="G3" s="16">
        <f t="shared" ref="G3:G66" si="0">-0.33+0.43*(F3)</f>
        <v>2.4647497900419895</v>
      </c>
      <c r="H3" s="16">
        <f>E3*(G3/50)</f>
        <v>4.0175421577684431E-2</v>
      </c>
      <c r="I3" s="16">
        <f t="shared" ref="I3:I66" si="1">H3*D3</f>
        <v>0.20087710788842217</v>
      </c>
      <c r="AI3" s="6"/>
    </row>
    <row r="4" spans="1:42" ht="15.75" x14ac:dyDescent="0.25">
      <c r="B4" t="s">
        <v>15</v>
      </c>
      <c r="C4" s="7" t="s">
        <v>17</v>
      </c>
      <c r="D4">
        <v>5</v>
      </c>
      <c r="E4" s="16">
        <v>1.365</v>
      </c>
      <c r="F4" s="16">
        <v>4.7280749726528883</v>
      </c>
      <c r="G4" s="16">
        <f t="shared" si="0"/>
        <v>1.7030722382407419</v>
      </c>
      <c r="H4" s="16">
        <f t="shared" ref="H4:H67" si="2">E4*(G4/50)</f>
        <v>4.6493872103972253E-2</v>
      </c>
      <c r="I4" s="16">
        <f t="shared" si="1"/>
        <v>0.23246936051986128</v>
      </c>
      <c r="AI4" s="6"/>
    </row>
    <row r="5" spans="1:42" ht="15.75" x14ac:dyDescent="0.25">
      <c r="B5" t="s">
        <v>15</v>
      </c>
      <c r="C5" s="7" t="s">
        <v>18</v>
      </c>
      <c r="D5">
        <v>5</v>
      </c>
      <c r="E5" s="16">
        <v>2.0099999999999998</v>
      </c>
      <c r="F5" s="16">
        <v>3.1483848595281008</v>
      </c>
      <c r="G5" s="16">
        <f t="shared" si="0"/>
        <v>1.0238054895970832</v>
      </c>
      <c r="H5" s="16">
        <f t="shared" si="2"/>
        <v>4.1156980681802742E-2</v>
      </c>
      <c r="I5" s="16">
        <f t="shared" si="1"/>
        <v>0.2057849034090137</v>
      </c>
      <c r="AI5" s="6"/>
    </row>
    <row r="6" spans="1:42" ht="15.75" x14ac:dyDescent="0.25">
      <c r="B6" t="s">
        <v>15</v>
      </c>
      <c r="C6" s="2" t="s">
        <v>19</v>
      </c>
      <c r="D6">
        <v>5</v>
      </c>
      <c r="E6" s="16">
        <v>1.355</v>
      </c>
      <c r="F6" s="16">
        <v>2.418790628861379</v>
      </c>
      <c r="G6" s="16">
        <f t="shared" si="0"/>
        <v>0.71007997041039284</v>
      </c>
      <c r="H6" s="16">
        <f t="shared" si="2"/>
        <v>1.9243167198121646E-2</v>
      </c>
      <c r="I6" s="16">
        <f t="shared" si="1"/>
        <v>9.6215835990608234E-2</v>
      </c>
      <c r="AI6" s="6"/>
    </row>
    <row r="7" spans="1:42" ht="15.75" x14ac:dyDescent="0.25">
      <c r="B7" t="s">
        <v>15</v>
      </c>
      <c r="C7" s="2" t="s">
        <v>20</v>
      </c>
      <c r="D7">
        <v>5</v>
      </c>
      <c r="E7" s="16">
        <v>1.345</v>
      </c>
      <c r="F7" s="16">
        <v>3.3664620131336491</v>
      </c>
      <c r="G7" s="16">
        <f t="shared" si="0"/>
        <v>1.1175786656474691</v>
      </c>
      <c r="H7" s="16">
        <f t="shared" si="2"/>
        <v>3.0062866105916918E-2</v>
      </c>
      <c r="I7" s="16">
        <f t="shared" si="1"/>
        <v>0.15031433052958459</v>
      </c>
      <c r="AI7" s="6"/>
    </row>
    <row r="8" spans="1:42" ht="15.75" x14ac:dyDescent="0.25">
      <c r="B8" t="s">
        <v>15</v>
      </c>
      <c r="C8" s="2" t="s">
        <v>21</v>
      </c>
      <c r="D8">
        <v>5</v>
      </c>
      <c r="E8" s="16">
        <v>1.24</v>
      </c>
      <c r="F8" s="16">
        <v>5.8862844586496248</v>
      </c>
      <c r="G8" s="16">
        <f t="shared" si="0"/>
        <v>2.2011023172193385</v>
      </c>
      <c r="H8" s="16">
        <f t="shared" si="2"/>
        <v>5.4587337467039594E-2</v>
      </c>
      <c r="I8" s="16">
        <f t="shared" si="1"/>
        <v>0.27293668733519799</v>
      </c>
      <c r="AI8" s="6"/>
    </row>
    <row r="9" spans="1:42" ht="15.75" x14ac:dyDescent="0.25">
      <c r="B9" t="s">
        <v>15</v>
      </c>
      <c r="C9" s="2" t="s">
        <v>22</v>
      </c>
      <c r="D9">
        <v>5</v>
      </c>
      <c r="E9" s="16">
        <v>1.135</v>
      </c>
      <c r="F9" s="16">
        <v>4.0979590574323872</v>
      </c>
      <c r="G9" s="16">
        <f t="shared" si="0"/>
        <v>1.4321223946959265</v>
      </c>
      <c r="H9" s="16">
        <f t="shared" si="2"/>
        <v>3.2509178359597532E-2</v>
      </c>
      <c r="I9" s="16">
        <f t="shared" si="1"/>
        <v>0.16254589179798767</v>
      </c>
      <c r="AI9" s="6"/>
    </row>
    <row r="10" spans="1:42" ht="15.75" x14ac:dyDescent="0.25">
      <c r="B10" t="s">
        <v>15</v>
      </c>
      <c r="C10" s="2" t="s">
        <v>23</v>
      </c>
      <c r="D10">
        <v>5</v>
      </c>
      <c r="E10" s="16">
        <v>1.0249999999999999</v>
      </c>
      <c r="F10" s="16">
        <v>5.0184289426344257</v>
      </c>
      <c r="G10" s="16">
        <f t="shared" si="0"/>
        <v>1.827924445332803</v>
      </c>
      <c r="H10" s="16">
        <f t="shared" si="2"/>
        <v>3.7472451129322452E-2</v>
      </c>
      <c r="I10" s="16">
        <f t="shared" si="1"/>
        <v>0.18736225564661227</v>
      </c>
      <c r="AI10" s="6"/>
    </row>
    <row r="11" spans="1:42" ht="15.75" x14ac:dyDescent="0.25">
      <c r="B11" t="s">
        <v>15</v>
      </c>
      <c r="C11" s="8" t="s">
        <v>24</v>
      </c>
      <c r="D11">
        <v>5</v>
      </c>
      <c r="E11" s="16">
        <v>0.85</v>
      </c>
      <c r="F11" s="16">
        <v>3.5992962814873994</v>
      </c>
      <c r="G11" s="16">
        <f t="shared" si="0"/>
        <v>1.2176974010395816</v>
      </c>
      <c r="H11" s="16">
        <f t="shared" si="2"/>
        <v>2.0700855817672888E-2</v>
      </c>
      <c r="I11" s="16">
        <f t="shared" si="1"/>
        <v>0.10350427908836445</v>
      </c>
      <c r="AI11" s="6"/>
    </row>
    <row r="12" spans="1:42" ht="15.75" x14ac:dyDescent="0.25">
      <c r="B12" t="s">
        <v>15</v>
      </c>
      <c r="C12" s="2" t="s">
        <v>25</v>
      </c>
      <c r="D12">
        <v>5</v>
      </c>
      <c r="E12" s="16">
        <v>0.91500000000000004</v>
      </c>
      <c r="F12" s="16">
        <v>3.7274660565344231</v>
      </c>
      <c r="G12" s="16">
        <f t="shared" si="0"/>
        <v>1.2728104043098019</v>
      </c>
      <c r="H12" s="16">
        <f t="shared" si="2"/>
        <v>2.3292430398869374E-2</v>
      </c>
      <c r="I12" s="16">
        <f t="shared" si="1"/>
        <v>0.11646215199434687</v>
      </c>
      <c r="J12">
        <f>SUM(I3:I12)</f>
        <v>1.7284728041999993</v>
      </c>
      <c r="K12">
        <f>(J12/50)*100</f>
        <v>3.4569456083999985</v>
      </c>
      <c r="L12">
        <f>K12*10^4</f>
        <v>34569.456083999983</v>
      </c>
      <c r="M12">
        <f>L12/10^6</f>
        <v>3.4569456083999986E-2</v>
      </c>
      <c r="N12">
        <f>M12*10^4</f>
        <v>345.69456083999984</v>
      </c>
      <c r="AI12" s="6"/>
    </row>
    <row r="13" spans="1:42" ht="15.75" x14ac:dyDescent="0.25">
      <c r="A13" t="s">
        <v>26</v>
      </c>
      <c r="B13" t="s">
        <v>15</v>
      </c>
      <c r="C13" s="2" t="s">
        <v>16</v>
      </c>
      <c r="D13">
        <v>5</v>
      </c>
      <c r="E13" s="16">
        <v>0.85</v>
      </c>
      <c r="F13" s="16">
        <v>4.1492123150739619</v>
      </c>
      <c r="G13" s="16">
        <f t="shared" si="0"/>
        <v>1.4541612954818035</v>
      </c>
      <c r="H13" s="16">
        <f t="shared" si="2"/>
        <v>2.4720742023190658E-2</v>
      </c>
      <c r="I13" s="16">
        <f t="shared" si="1"/>
        <v>0.12360371011595329</v>
      </c>
      <c r="AI13" s="6"/>
    </row>
    <row r="14" spans="1:42" ht="15.75" x14ac:dyDescent="0.25">
      <c r="B14" t="s">
        <v>15</v>
      </c>
      <c r="C14" s="7" t="s">
        <v>17</v>
      </c>
      <c r="D14">
        <v>5</v>
      </c>
      <c r="E14" s="16">
        <v>0.96</v>
      </c>
      <c r="F14" s="16">
        <v>4.4355207004991293</v>
      </c>
      <c r="G14" s="16">
        <f t="shared" si="0"/>
        <v>1.5772739012146255</v>
      </c>
      <c r="H14" s="16">
        <f t="shared" si="2"/>
        <v>3.0283658903320805E-2</v>
      </c>
      <c r="I14" s="16">
        <f t="shared" si="1"/>
        <v>0.15141829451660402</v>
      </c>
      <c r="AI14" s="6"/>
    </row>
    <row r="15" spans="1:42" ht="15.75" x14ac:dyDescent="0.25">
      <c r="B15" t="s">
        <v>15</v>
      </c>
      <c r="C15" s="7" t="s">
        <v>18</v>
      </c>
      <c r="D15">
        <v>5</v>
      </c>
      <c r="E15" s="16">
        <v>1.3149999999999999</v>
      </c>
      <c r="F15" s="16">
        <v>3.8992443022790853</v>
      </c>
      <c r="G15" s="16">
        <f t="shared" si="0"/>
        <v>1.3466750499800066</v>
      </c>
      <c r="H15" s="16">
        <f t="shared" si="2"/>
        <v>3.5417553814474173E-2</v>
      </c>
      <c r="I15" s="16">
        <f t="shared" si="1"/>
        <v>0.17708776907237087</v>
      </c>
      <c r="AI15" s="6"/>
    </row>
    <row r="16" spans="1:42" ht="15.75" x14ac:dyDescent="0.25">
      <c r="B16" t="s">
        <v>15</v>
      </c>
      <c r="C16" s="2" t="s">
        <v>19</v>
      </c>
      <c r="D16">
        <v>5</v>
      </c>
      <c r="E16" s="16">
        <v>1.4850000000000001</v>
      </c>
      <c r="F16" s="16">
        <v>3.3879264882141471</v>
      </c>
      <c r="G16" s="16">
        <f t="shared" si="0"/>
        <v>1.1268083899320831</v>
      </c>
      <c r="H16" s="16">
        <f t="shared" si="2"/>
        <v>3.3466209180982871E-2</v>
      </c>
      <c r="I16" s="16">
        <f t="shared" si="1"/>
        <v>0.16733104590491435</v>
      </c>
      <c r="AI16" s="6"/>
    </row>
    <row r="17" spans="1:35" ht="15.75" x14ac:dyDescent="0.25">
      <c r="B17" t="s">
        <v>15</v>
      </c>
      <c r="C17" s="2" t="s">
        <v>20</v>
      </c>
      <c r="D17">
        <v>5</v>
      </c>
      <c r="E17" s="16">
        <v>1.425</v>
      </c>
      <c r="F17" s="16">
        <v>2.7786506824413904</v>
      </c>
      <c r="G17" s="16">
        <f t="shared" si="0"/>
        <v>0.86481979344979787</v>
      </c>
      <c r="H17" s="16">
        <f t="shared" si="2"/>
        <v>2.4647364113319241E-2</v>
      </c>
      <c r="I17" s="16">
        <f t="shared" si="1"/>
        <v>0.12323682056659621</v>
      </c>
      <c r="AI17" s="6"/>
    </row>
    <row r="18" spans="1:35" ht="15.75" x14ac:dyDescent="0.25">
      <c r="B18" t="s">
        <v>15</v>
      </c>
      <c r="C18" s="2" t="s">
        <v>21</v>
      </c>
      <c r="D18">
        <v>5</v>
      </c>
      <c r="E18" s="16">
        <v>1.44</v>
      </c>
      <c r="F18" s="16">
        <v>3.1589326404157578</v>
      </c>
      <c r="G18" s="16">
        <f t="shared" si="0"/>
        <v>1.0283410353787759</v>
      </c>
      <c r="H18" s="16">
        <f t="shared" si="2"/>
        <v>2.9616221818908745E-2</v>
      </c>
      <c r="I18" s="16">
        <f t="shared" si="1"/>
        <v>0.14808110909454372</v>
      </c>
      <c r="AI18" s="6"/>
    </row>
    <row r="19" spans="1:35" ht="15.75" x14ac:dyDescent="0.25">
      <c r="B19" t="s">
        <v>15</v>
      </c>
      <c r="C19" s="2" t="s">
        <v>22</v>
      </c>
      <c r="D19">
        <v>5</v>
      </c>
      <c r="E19" s="16">
        <v>1.41</v>
      </c>
      <c r="F19" s="16">
        <v>3.1986526940064741</v>
      </c>
      <c r="G19" s="16">
        <f t="shared" si="0"/>
        <v>1.0454206584227839</v>
      </c>
      <c r="H19" s="16">
        <f t="shared" si="2"/>
        <v>2.9480862567522505E-2</v>
      </c>
      <c r="I19" s="16">
        <f t="shared" si="1"/>
        <v>0.14740431283761252</v>
      </c>
      <c r="AI19" s="6"/>
    </row>
    <row r="20" spans="1:35" ht="15.75" x14ac:dyDescent="0.25">
      <c r="B20" t="s">
        <v>15</v>
      </c>
      <c r="C20" s="2" t="s">
        <v>23</v>
      </c>
      <c r="D20">
        <v>5</v>
      </c>
      <c r="E20" s="16">
        <v>1.325</v>
      </c>
      <c r="F20" s="16">
        <v>3.1191082855000309</v>
      </c>
      <c r="G20" s="16">
        <f t="shared" si="0"/>
        <v>1.0112165627650131</v>
      </c>
      <c r="H20" s="16">
        <f t="shared" si="2"/>
        <v>2.6797238913272847E-2</v>
      </c>
      <c r="I20" s="16">
        <f t="shared" si="1"/>
        <v>0.13398619456636424</v>
      </c>
      <c r="AI20" s="6"/>
    </row>
    <row r="21" spans="1:35" ht="15.75" x14ac:dyDescent="0.25">
      <c r="B21" t="s">
        <v>15</v>
      </c>
      <c r="C21" s="8" t="s">
        <v>24</v>
      </c>
      <c r="D21">
        <v>5</v>
      </c>
      <c r="E21" s="16">
        <v>1.22</v>
      </c>
      <c r="F21" s="16">
        <v>3.7792441511697756</v>
      </c>
      <c r="G21" s="16">
        <f t="shared" si="0"/>
        <v>1.2950749850030034</v>
      </c>
      <c r="H21" s="16">
        <f t="shared" si="2"/>
        <v>3.1599829634073283E-2</v>
      </c>
      <c r="I21" s="16">
        <f t="shared" si="1"/>
        <v>0.15799914817036642</v>
      </c>
      <c r="AI21" s="6"/>
    </row>
    <row r="22" spans="1:35" x14ac:dyDescent="0.25">
      <c r="B22" t="s">
        <v>15</v>
      </c>
      <c r="C22" s="2" t="s">
        <v>25</v>
      </c>
      <c r="D22">
        <v>5</v>
      </c>
      <c r="E22" s="16">
        <v>1.39</v>
      </c>
      <c r="F22" s="16">
        <v>2.9394121175764893</v>
      </c>
      <c r="G22" s="16">
        <f t="shared" si="0"/>
        <v>0.93394721055789032</v>
      </c>
      <c r="H22" s="16">
        <f t="shared" si="2"/>
        <v>2.5963732453509348E-2</v>
      </c>
      <c r="I22" s="16">
        <f t="shared" si="1"/>
        <v>0.12981866226754674</v>
      </c>
      <c r="J22">
        <f>SUM(I13:I22)</f>
        <v>1.4599670671128726</v>
      </c>
      <c r="K22">
        <f>(J22/50)*100</f>
        <v>2.9199341342257452</v>
      </c>
      <c r="L22">
        <f>K22*10^4</f>
        <v>29199.341342257452</v>
      </c>
      <c r="M22">
        <f>L22/10^6</f>
        <v>2.9199341342257452E-2</v>
      </c>
      <c r="N22">
        <f>M22*10^4</f>
        <v>291.99341342257452</v>
      </c>
      <c r="Q22" s="4"/>
    </row>
    <row r="23" spans="1:35" x14ac:dyDescent="0.25">
      <c r="A23" t="s">
        <v>27</v>
      </c>
      <c r="B23" t="s">
        <v>15</v>
      </c>
      <c r="C23" s="2" t="s">
        <v>16</v>
      </c>
      <c r="D23">
        <v>5</v>
      </c>
      <c r="E23" s="16">
        <v>1.2250000000000001</v>
      </c>
      <c r="F23" s="16">
        <v>2.0092086330935217</v>
      </c>
      <c r="G23" s="16">
        <f t="shared" si="0"/>
        <v>0.53395971223021421</v>
      </c>
      <c r="H23" s="16">
        <f t="shared" si="2"/>
        <v>1.3082012949640249E-2</v>
      </c>
      <c r="I23" s="16">
        <f t="shared" si="1"/>
        <v>6.5410064748201241E-2</v>
      </c>
    </row>
    <row r="24" spans="1:35" x14ac:dyDescent="0.25">
      <c r="B24" t="s">
        <v>15</v>
      </c>
      <c r="C24" s="7" t="s">
        <v>17</v>
      </c>
      <c r="D24">
        <v>5</v>
      </c>
      <c r="E24" s="16">
        <v>1.175</v>
      </c>
      <c r="F24" s="16">
        <v>2.3578182295576773</v>
      </c>
      <c r="G24" s="16">
        <f t="shared" si="0"/>
        <v>0.68386183870980122</v>
      </c>
      <c r="H24" s="16">
        <f t="shared" si="2"/>
        <v>1.6070753209680329E-2</v>
      </c>
      <c r="I24" s="16">
        <f t="shared" si="1"/>
        <v>8.0353766048401637E-2</v>
      </c>
    </row>
    <row r="25" spans="1:35" x14ac:dyDescent="0.25">
      <c r="B25" t="s">
        <v>15</v>
      </c>
      <c r="C25" s="7" t="s">
        <v>18</v>
      </c>
      <c r="D25">
        <v>5</v>
      </c>
      <c r="E25" s="16">
        <v>1.44</v>
      </c>
      <c r="F25" s="16">
        <v>2.0194183489905964</v>
      </c>
      <c r="G25" s="16">
        <f t="shared" si="0"/>
        <v>0.53834989006595646</v>
      </c>
      <c r="H25" s="16">
        <f t="shared" si="2"/>
        <v>1.5504476833899546E-2</v>
      </c>
      <c r="I25" s="16">
        <f t="shared" si="1"/>
        <v>7.7522384169497735E-2</v>
      </c>
    </row>
    <row r="26" spans="1:35" x14ac:dyDescent="0.25">
      <c r="B26" t="s">
        <v>15</v>
      </c>
      <c r="C26" s="2" t="s">
        <v>19</v>
      </c>
      <c r="D26">
        <v>5</v>
      </c>
      <c r="E26" s="16">
        <v>1.44</v>
      </c>
      <c r="F26" s="16">
        <v>2.248471240874276</v>
      </c>
      <c r="G26" s="16">
        <f t="shared" si="0"/>
        <v>0.63684263357593873</v>
      </c>
      <c r="H26" s="16">
        <f t="shared" si="2"/>
        <v>1.8341067846987035E-2</v>
      </c>
      <c r="I26" s="16">
        <f t="shared" si="1"/>
        <v>9.1705339234935179E-2</v>
      </c>
    </row>
    <row r="27" spans="1:35" x14ac:dyDescent="0.25">
      <c r="B27" t="s">
        <v>15</v>
      </c>
      <c r="C27" s="2" t="s">
        <v>20</v>
      </c>
      <c r="D27">
        <v>5</v>
      </c>
      <c r="E27" s="16">
        <v>1.4750000000000001</v>
      </c>
      <c r="F27" s="16">
        <v>2.8277103062091129</v>
      </c>
      <c r="G27" s="16">
        <f t="shared" si="0"/>
        <v>0.88591543166991849</v>
      </c>
      <c r="H27" s="16">
        <f t="shared" si="2"/>
        <v>2.6134505234262598E-2</v>
      </c>
      <c r="I27" s="16">
        <f t="shared" si="1"/>
        <v>0.13067252617131297</v>
      </c>
    </row>
    <row r="28" spans="1:35" x14ac:dyDescent="0.25">
      <c r="B28" t="s">
        <v>15</v>
      </c>
      <c r="C28" s="2" t="s">
        <v>21</v>
      </c>
      <c r="D28">
        <v>5</v>
      </c>
      <c r="E28" s="16">
        <v>1.71</v>
      </c>
      <c r="F28" s="16">
        <v>2.7588964414234285</v>
      </c>
      <c r="G28" s="16">
        <f t="shared" si="0"/>
        <v>0.85632546981207414</v>
      </c>
      <c r="H28" s="16">
        <f t="shared" si="2"/>
        <v>2.9286331067572936E-2</v>
      </c>
      <c r="I28" s="16">
        <f t="shared" si="1"/>
        <v>0.14643165533786467</v>
      </c>
    </row>
    <row r="29" spans="1:35" x14ac:dyDescent="0.25">
      <c r="B29" t="s">
        <v>15</v>
      </c>
      <c r="C29" s="2" t="s">
        <v>22</v>
      </c>
      <c r="D29">
        <v>5</v>
      </c>
      <c r="E29" s="16">
        <v>1.4950000000000001</v>
      </c>
      <c r="F29" s="16">
        <v>1.8176350951257083</v>
      </c>
      <c r="G29" s="16">
        <f t="shared" si="0"/>
        <v>0.45158309090405452</v>
      </c>
      <c r="H29" s="16">
        <f t="shared" si="2"/>
        <v>1.3502334418031231E-2</v>
      </c>
      <c r="I29" s="16">
        <f t="shared" si="1"/>
        <v>6.7511672090156155E-2</v>
      </c>
    </row>
    <row r="30" spans="1:35" x14ac:dyDescent="0.25">
      <c r="B30" t="s">
        <v>15</v>
      </c>
      <c r="C30" s="2" t="s">
        <v>23</v>
      </c>
      <c r="D30">
        <v>5</v>
      </c>
      <c r="E30" s="16">
        <v>1.5</v>
      </c>
      <c r="F30" s="16">
        <v>3.5182269286968344</v>
      </c>
      <c r="G30" s="16">
        <f t="shared" si="0"/>
        <v>1.1828375793396386</v>
      </c>
      <c r="H30" s="16">
        <f t="shared" si="2"/>
        <v>3.5485127380189156E-2</v>
      </c>
      <c r="I30" s="16">
        <f t="shared" si="1"/>
        <v>0.17742563690094579</v>
      </c>
    </row>
    <row r="31" spans="1:35" x14ac:dyDescent="0.25">
      <c r="B31" t="s">
        <v>15</v>
      </c>
      <c r="C31" s="8" t="s">
        <v>24</v>
      </c>
      <c r="D31">
        <v>5</v>
      </c>
      <c r="E31" s="16">
        <v>1.385</v>
      </c>
      <c r="F31" s="16">
        <v>5.5179213907468307</v>
      </c>
      <c r="G31" s="16">
        <f t="shared" si="0"/>
        <v>2.0427061980211372</v>
      </c>
      <c r="H31" s="16">
        <f t="shared" si="2"/>
        <v>5.6582961685185493E-2</v>
      </c>
      <c r="I31" s="16">
        <f t="shared" si="1"/>
        <v>0.28291480842592748</v>
      </c>
    </row>
    <row r="32" spans="1:35" x14ac:dyDescent="0.25">
      <c r="B32" t="s">
        <v>15</v>
      </c>
      <c r="C32" s="2" t="s">
        <v>25</v>
      </c>
      <c r="D32">
        <v>5</v>
      </c>
      <c r="E32" s="16">
        <v>1.395</v>
      </c>
      <c r="F32" s="16">
        <v>2.7986007276082105</v>
      </c>
      <c r="G32" s="16">
        <f t="shared" si="0"/>
        <v>0.87339831287153036</v>
      </c>
      <c r="H32" s="16">
        <f t="shared" si="2"/>
        <v>2.4367812929115697E-2</v>
      </c>
      <c r="I32" s="16">
        <f t="shared" si="1"/>
        <v>0.12183906464557848</v>
      </c>
      <c r="J32">
        <f>SUM(I23:I32)</f>
        <v>1.2417869177728214</v>
      </c>
      <c r="K32">
        <f>(J32/50)*100</f>
        <v>2.4835738355456427</v>
      </c>
      <c r="L32">
        <f>K32*10^4</f>
        <v>24835.738355456426</v>
      </c>
      <c r="M32">
        <f>L32/10^6</f>
        <v>2.4835738355456424E-2</v>
      </c>
      <c r="N32">
        <f>M32*10^4</f>
        <v>248.35738355456425</v>
      </c>
    </row>
    <row r="33" spans="1:14" x14ac:dyDescent="0.25">
      <c r="A33" t="s">
        <v>28</v>
      </c>
      <c r="B33" t="s">
        <v>15</v>
      </c>
      <c r="C33" s="2" t="s">
        <v>16</v>
      </c>
      <c r="D33">
        <v>5</v>
      </c>
      <c r="E33" s="16">
        <v>0.73499999999999999</v>
      </c>
      <c r="F33" s="16">
        <v>1.7587210869897723</v>
      </c>
      <c r="G33" s="16">
        <f t="shared" si="0"/>
        <v>0.42625006740560206</v>
      </c>
      <c r="H33" s="16">
        <f t="shared" si="2"/>
        <v>6.2658759908623502E-3</v>
      </c>
      <c r="I33" s="16">
        <f t="shared" si="1"/>
        <v>3.1329379954311752E-2</v>
      </c>
    </row>
    <row r="34" spans="1:14" x14ac:dyDescent="0.25">
      <c r="B34" t="s">
        <v>15</v>
      </c>
      <c r="C34" s="7" t="s">
        <v>17</v>
      </c>
      <c r="D34">
        <v>5</v>
      </c>
      <c r="E34" s="16">
        <v>1.1000000000000001</v>
      </c>
      <c r="F34" s="16">
        <v>1.9485492516280229</v>
      </c>
      <c r="G34" s="16">
        <f t="shared" si="0"/>
        <v>0.50787617820004982</v>
      </c>
      <c r="H34" s="16">
        <f t="shared" si="2"/>
        <v>1.1173275920401097E-2</v>
      </c>
      <c r="I34" s="16">
        <f t="shared" si="1"/>
        <v>5.5866379602005488E-2</v>
      </c>
    </row>
    <row r="35" spans="1:14" x14ac:dyDescent="0.25">
      <c r="B35" t="s">
        <v>15</v>
      </c>
      <c r="C35" s="7" t="s">
        <v>18</v>
      </c>
      <c r="D35">
        <v>5</v>
      </c>
      <c r="E35" s="16">
        <v>1.44</v>
      </c>
      <c r="F35" s="16">
        <v>2.6492122607065918</v>
      </c>
      <c r="G35" s="16">
        <f t="shared" si="0"/>
        <v>0.80916127210383437</v>
      </c>
      <c r="H35" s="16">
        <f t="shared" si="2"/>
        <v>2.3303844636590427E-2</v>
      </c>
      <c r="I35" s="16">
        <f t="shared" si="1"/>
        <v>0.11651922318295213</v>
      </c>
    </row>
    <row r="36" spans="1:14" x14ac:dyDescent="0.25">
      <c r="B36" t="s">
        <v>15</v>
      </c>
      <c r="C36" s="2" t="s">
        <v>19</v>
      </c>
      <c r="D36">
        <v>5</v>
      </c>
      <c r="E36" s="16">
        <v>1.48</v>
      </c>
      <c r="F36" s="16">
        <v>2.7275604273872012</v>
      </c>
      <c r="G36" s="16">
        <f t="shared" si="0"/>
        <v>0.84285098377649637</v>
      </c>
      <c r="H36" s="16">
        <f t="shared" si="2"/>
        <v>2.4948389119784291E-2</v>
      </c>
      <c r="I36" s="16">
        <f t="shared" si="1"/>
        <v>0.12474194559892146</v>
      </c>
    </row>
    <row r="37" spans="1:14" x14ac:dyDescent="0.25">
      <c r="B37" t="s">
        <v>15</v>
      </c>
      <c r="C37" s="2" t="s">
        <v>20</v>
      </c>
      <c r="D37">
        <v>5</v>
      </c>
      <c r="E37" s="16">
        <v>1.62</v>
      </c>
      <c r="F37" s="16">
        <v>2.2681835454171999</v>
      </c>
      <c r="G37" s="16">
        <f t="shared" si="0"/>
        <v>0.64531892452939599</v>
      </c>
      <c r="H37" s="16">
        <f t="shared" si="2"/>
        <v>2.0908333154752434E-2</v>
      </c>
      <c r="I37" s="16">
        <f t="shared" si="1"/>
        <v>0.10454166577376217</v>
      </c>
    </row>
    <row r="38" spans="1:14" x14ac:dyDescent="0.25">
      <c r="B38" t="s">
        <v>15</v>
      </c>
      <c r="C38" s="2" t="s">
        <v>21</v>
      </c>
      <c r="D38">
        <v>5</v>
      </c>
      <c r="E38" s="16">
        <v>0.155</v>
      </c>
      <c r="F38" s="16">
        <v>2.1980796980796868</v>
      </c>
      <c r="G38" s="16">
        <f t="shared" si="0"/>
        <v>0.61517427017426529</v>
      </c>
      <c r="H38" s="16">
        <f t="shared" si="2"/>
        <v>1.9070402375402223E-3</v>
      </c>
      <c r="I38" s="16">
        <f t="shared" si="1"/>
        <v>9.5352011877011117E-3</v>
      </c>
    </row>
    <row r="39" spans="1:14" x14ac:dyDescent="0.25">
      <c r="B39" t="s">
        <v>15</v>
      </c>
      <c r="C39" s="2" t="s">
        <v>22</v>
      </c>
      <c r="D39">
        <v>5</v>
      </c>
      <c r="E39" s="16">
        <v>1.5649999999999999</v>
      </c>
      <c r="F39" s="16">
        <v>3.2660868191125738</v>
      </c>
      <c r="G39" s="16">
        <f t="shared" si="0"/>
        <v>1.0744173322184067</v>
      </c>
      <c r="H39" s="16">
        <f t="shared" si="2"/>
        <v>3.3629262498436126E-2</v>
      </c>
      <c r="I39" s="16">
        <f t="shared" si="1"/>
        <v>0.16814631249218062</v>
      </c>
    </row>
    <row r="40" spans="1:14" x14ac:dyDescent="0.25">
      <c r="B40" t="s">
        <v>15</v>
      </c>
      <c r="C40" s="2" t="s">
        <v>23</v>
      </c>
      <c r="D40">
        <v>5</v>
      </c>
      <c r="E40" s="16">
        <v>1.5549999999999999</v>
      </c>
      <c r="F40" s="16">
        <v>1.6693183450058009</v>
      </c>
      <c r="G40" s="16">
        <f t="shared" si="0"/>
        <v>0.38780688835249438</v>
      </c>
      <c r="H40" s="16">
        <f t="shared" si="2"/>
        <v>1.2060794227762576E-2</v>
      </c>
      <c r="I40" s="16">
        <f t="shared" si="1"/>
        <v>6.0303971138812876E-2</v>
      </c>
    </row>
    <row r="41" spans="1:14" x14ac:dyDescent="0.25">
      <c r="B41" t="s">
        <v>15</v>
      </c>
      <c r="C41" s="8" t="s">
        <v>24</v>
      </c>
      <c r="D41">
        <v>5</v>
      </c>
      <c r="E41" s="16">
        <v>1.49</v>
      </c>
      <c r="F41" s="16">
        <v>3.2096720655868887</v>
      </c>
      <c r="G41" s="16">
        <f t="shared" si="0"/>
        <v>1.0501589882023621</v>
      </c>
      <c r="H41" s="16">
        <f t="shared" si="2"/>
        <v>3.1294737848430391E-2</v>
      </c>
      <c r="I41" s="16">
        <f t="shared" si="1"/>
        <v>0.15647368924215196</v>
      </c>
    </row>
    <row r="42" spans="1:14" x14ac:dyDescent="0.25">
      <c r="B42" t="s">
        <v>15</v>
      </c>
      <c r="C42" s="2" t="s">
        <v>25</v>
      </c>
      <c r="D42">
        <v>5</v>
      </c>
      <c r="E42" s="16">
        <v>1.47</v>
      </c>
      <c r="F42" s="16">
        <v>2.7382935001411308</v>
      </c>
      <c r="G42" s="16">
        <f t="shared" si="0"/>
        <v>0.84746620506068626</v>
      </c>
      <c r="H42" s="16">
        <f t="shared" si="2"/>
        <v>2.4915506428784179E-2</v>
      </c>
      <c r="I42" s="16">
        <f t="shared" si="1"/>
        <v>0.12457753214392089</v>
      </c>
      <c r="J42">
        <f>SUM(I33:I42)</f>
        <v>0.95203530031672057</v>
      </c>
      <c r="K42">
        <f>(J42/50)*100</f>
        <v>1.9040706006334409</v>
      </c>
      <c r="L42">
        <f>K42*10^4</f>
        <v>19040.706006334411</v>
      </c>
      <c r="M42">
        <f>L42/10^6</f>
        <v>1.904070600633441E-2</v>
      </c>
      <c r="N42">
        <f>M42*10^4</f>
        <v>190.40706006334409</v>
      </c>
    </row>
    <row r="43" spans="1:14" x14ac:dyDescent="0.25">
      <c r="A43" t="s">
        <v>29</v>
      </c>
      <c r="B43" t="s">
        <v>15</v>
      </c>
      <c r="C43" s="2" t="s">
        <v>16</v>
      </c>
      <c r="D43">
        <v>5</v>
      </c>
      <c r="E43" s="16">
        <v>0.72</v>
      </c>
      <c r="F43" s="16">
        <v>1.9287990553737455</v>
      </c>
      <c r="G43" s="16">
        <f t="shared" si="0"/>
        <v>0.49938359381071057</v>
      </c>
      <c r="H43" s="16">
        <f t="shared" si="2"/>
        <v>7.1911237508742315E-3</v>
      </c>
      <c r="I43" s="16">
        <f t="shared" si="1"/>
        <v>3.5955618754371158E-2</v>
      </c>
    </row>
    <row r="44" spans="1:14" x14ac:dyDescent="0.25">
      <c r="B44" t="s">
        <v>15</v>
      </c>
      <c r="C44" s="7" t="s">
        <v>17</v>
      </c>
      <c r="D44">
        <v>5</v>
      </c>
      <c r="E44" s="16">
        <v>1.145</v>
      </c>
      <c r="F44" s="16">
        <v>0.82950036768509572</v>
      </c>
      <c r="G44" s="16">
        <f>-0.21+0.4*(F44)</f>
        <v>0.12180014707403833</v>
      </c>
      <c r="H44" s="16">
        <f t="shared" si="2"/>
        <v>2.7892233679954778E-3</v>
      </c>
      <c r="I44" s="16">
        <f t="shared" si="1"/>
        <v>1.3946116839977389E-2</v>
      </c>
    </row>
    <row r="45" spans="1:14" x14ac:dyDescent="0.25">
      <c r="B45" t="s">
        <v>15</v>
      </c>
      <c r="C45" s="7" t="s">
        <v>18</v>
      </c>
      <c r="D45">
        <v>5</v>
      </c>
      <c r="E45" s="16">
        <v>1.05</v>
      </c>
      <c r="F45" s="16">
        <v>1.9280181128768543</v>
      </c>
      <c r="G45" s="16">
        <f t="shared" si="0"/>
        <v>0.49904778853704729</v>
      </c>
      <c r="H45" s="16">
        <f t="shared" si="2"/>
        <v>1.0480003559277994E-2</v>
      </c>
      <c r="I45" s="16">
        <f t="shared" si="1"/>
        <v>5.2400017796389968E-2</v>
      </c>
    </row>
    <row r="46" spans="1:14" x14ac:dyDescent="0.25">
      <c r="B46" t="s">
        <v>15</v>
      </c>
      <c r="C46" s="2" t="s">
        <v>19</v>
      </c>
      <c r="D46">
        <v>5</v>
      </c>
      <c r="E46" s="16">
        <v>1.2150000000000001</v>
      </c>
      <c r="F46" s="16">
        <v>1.2594962015193958</v>
      </c>
      <c r="G46" s="16">
        <f t="shared" si="0"/>
        <v>0.21158336665334015</v>
      </c>
      <c r="H46" s="16">
        <f t="shared" si="2"/>
        <v>5.1414758096761659E-3</v>
      </c>
      <c r="I46" s="16">
        <f t="shared" si="1"/>
        <v>2.570737904838083E-2</v>
      </c>
    </row>
    <row r="47" spans="1:14" x14ac:dyDescent="0.25">
      <c r="B47" t="s">
        <v>15</v>
      </c>
      <c r="C47" s="2" t="s">
        <v>20</v>
      </c>
      <c r="D47">
        <v>5</v>
      </c>
      <c r="E47" s="16">
        <v>1.4</v>
      </c>
      <c r="F47" s="16">
        <v>3.007542488398161</v>
      </c>
      <c r="G47" s="16">
        <f t="shared" si="0"/>
        <v>0.96324327001120902</v>
      </c>
      <c r="H47" s="16">
        <f t="shared" si="2"/>
        <v>2.6970811560313848E-2</v>
      </c>
      <c r="I47" s="16">
        <f t="shared" si="1"/>
        <v>0.13485405780156923</v>
      </c>
    </row>
    <row r="48" spans="1:14" x14ac:dyDescent="0.25">
      <c r="B48" t="s">
        <v>15</v>
      </c>
      <c r="C48" s="2" t="s">
        <v>21</v>
      </c>
      <c r="D48">
        <v>5</v>
      </c>
      <c r="E48" s="16">
        <v>1.585</v>
      </c>
      <c r="F48" s="16">
        <v>1.8390824761440632</v>
      </c>
      <c r="G48" s="16">
        <f t="shared" si="0"/>
        <v>0.46080546474194711</v>
      </c>
      <c r="H48" s="16">
        <f t="shared" si="2"/>
        <v>1.4607533232319721E-2</v>
      </c>
      <c r="I48" s="16">
        <f t="shared" si="1"/>
        <v>7.3037666161598611E-2</v>
      </c>
    </row>
    <row r="49" spans="1:25" x14ac:dyDescent="0.25">
      <c r="B49" t="s">
        <v>15</v>
      </c>
      <c r="C49" s="2" t="s">
        <v>22</v>
      </c>
      <c r="D49">
        <v>5</v>
      </c>
      <c r="E49" s="16">
        <v>1.59</v>
      </c>
      <c r="F49" s="16">
        <v>3.0774105196992219</v>
      </c>
      <c r="G49" s="16">
        <f t="shared" si="0"/>
        <v>0.99328652347066537</v>
      </c>
      <c r="H49" s="16">
        <f t="shared" si="2"/>
        <v>3.1586511446367163E-2</v>
      </c>
      <c r="I49" s="16">
        <f t="shared" si="1"/>
        <v>0.1579325572318358</v>
      </c>
    </row>
    <row r="50" spans="1:25" x14ac:dyDescent="0.25">
      <c r="B50" t="s">
        <v>15</v>
      </c>
      <c r="C50" s="2" t="s">
        <v>23</v>
      </c>
      <c r="D50">
        <v>5</v>
      </c>
      <c r="E50" s="16">
        <v>1.5649999999999999</v>
      </c>
      <c r="F50" s="16">
        <v>4.3157385632543805</v>
      </c>
      <c r="G50" s="16">
        <f t="shared" si="0"/>
        <v>1.5257675821993835</v>
      </c>
      <c r="H50" s="16">
        <f t="shared" si="2"/>
        <v>4.77565253228407E-2</v>
      </c>
      <c r="I50" s="16">
        <f t="shared" si="1"/>
        <v>0.23878262661420349</v>
      </c>
    </row>
    <row r="51" spans="1:25" x14ac:dyDescent="0.25">
      <c r="B51" t="s">
        <v>15</v>
      </c>
      <c r="C51" s="8" t="s">
        <v>24</v>
      </c>
      <c r="D51">
        <v>5</v>
      </c>
      <c r="E51" s="16">
        <v>1.605</v>
      </c>
      <c r="F51" s="16">
        <v>1.1789253892780405</v>
      </c>
      <c r="G51" s="16">
        <f>-0.21+0.4*(F51)</f>
        <v>0.26157015571121622</v>
      </c>
      <c r="H51" s="16">
        <f t="shared" si="2"/>
        <v>8.3964019983300397E-3</v>
      </c>
      <c r="I51" s="16">
        <f t="shared" si="1"/>
        <v>4.19820099916502E-2</v>
      </c>
    </row>
    <row r="52" spans="1:25" x14ac:dyDescent="0.25">
      <c r="B52" t="s">
        <v>15</v>
      </c>
      <c r="C52" s="2" t="s">
        <v>25</v>
      </c>
      <c r="D52">
        <v>5</v>
      </c>
      <c r="E52" s="16">
        <v>1.5149999999999999</v>
      </c>
      <c r="F52" s="16">
        <v>1.1887994026032929</v>
      </c>
      <c r="G52" s="16">
        <f>-0.21+0.4*(F52)</f>
        <v>0.26551976104131714</v>
      </c>
      <c r="H52" s="16">
        <f t="shared" si="2"/>
        <v>8.0452487595519089E-3</v>
      </c>
      <c r="I52" s="16">
        <f t="shared" si="1"/>
        <v>4.0226243797759548E-2</v>
      </c>
      <c r="J52">
        <f>SUM(I43:I52)</f>
        <v>0.81482429403773626</v>
      </c>
      <c r="K52">
        <f>(J52/50)*100</f>
        <v>1.6296485880754725</v>
      </c>
      <c r="L52">
        <f>K52*10^4</f>
        <v>16296.485880754726</v>
      </c>
      <c r="M52">
        <f>L52/10^6</f>
        <v>1.6296485880754726E-2</v>
      </c>
      <c r="N52">
        <f>M52*10^4</f>
        <v>162.96485880754724</v>
      </c>
    </row>
    <row r="53" spans="1:25" x14ac:dyDescent="0.25">
      <c r="A53" t="s">
        <v>30</v>
      </c>
      <c r="B53" t="s">
        <v>15</v>
      </c>
      <c r="C53" s="2" t="s">
        <v>16</v>
      </c>
      <c r="D53">
        <v>5</v>
      </c>
      <c r="E53" s="16">
        <v>1.395</v>
      </c>
      <c r="F53" s="16">
        <v>2.1995561775289856</v>
      </c>
      <c r="G53" s="16">
        <f t="shared" si="0"/>
        <v>0.61580915633746369</v>
      </c>
      <c r="H53" s="16">
        <f t="shared" si="2"/>
        <v>1.7181075461815236E-2</v>
      </c>
      <c r="I53" s="16">
        <f t="shared" si="1"/>
        <v>8.5905377309076186E-2</v>
      </c>
    </row>
    <row r="54" spans="1:25" x14ac:dyDescent="0.25">
      <c r="B54" t="s">
        <v>15</v>
      </c>
      <c r="C54" s="7" t="s">
        <v>17</v>
      </c>
      <c r="D54">
        <v>5</v>
      </c>
      <c r="E54" s="16">
        <v>1.5649999999999999</v>
      </c>
      <c r="F54" s="16">
        <v>2.2688645908816198</v>
      </c>
      <c r="G54" s="16">
        <f t="shared" si="0"/>
        <v>0.64561177407909653</v>
      </c>
      <c r="H54" s="16">
        <f t="shared" si="2"/>
        <v>2.0207648528675719E-2</v>
      </c>
      <c r="I54" s="16">
        <f t="shared" si="1"/>
        <v>0.1010382426433786</v>
      </c>
    </row>
    <row r="55" spans="1:25" x14ac:dyDescent="0.25">
      <c r="B55" t="s">
        <v>15</v>
      </c>
      <c r="C55" s="7" t="s">
        <v>18</v>
      </c>
      <c r="D55">
        <v>5</v>
      </c>
      <c r="E55" s="16">
        <v>1.56</v>
      </c>
      <c r="F55" s="16">
        <v>2.3481275869842761</v>
      </c>
      <c r="G55" s="16">
        <f t="shared" si="0"/>
        <v>0.67969486240323862</v>
      </c>
      <c r="H55" s="16">
        <f t="shared" si="2"/>
        <v>2.1206479706981047E-2</v>
      </c>
      <c r="I55" s="16">
        <f t="shared" si="1"/>
        <v>0.10603239853490523</v>
      </c>
    </row>
    <row r="56" spans="1:25" x14ac:dyDescent="0.25">
      <c r="B56" t="s">
        <v>15</v>
      </c>
      <c r="C56" s="2" t="s">
        <v>19</v>
      </c>
      <c r="D56">
        <v>5</v>
      </c>
      <c r="E56" s="16">
        <v>1.55</v>
      </c>
      <c r="F56" s="16">
        <v>2.3176823176823111</v>
      </c>
      <c r="G56" s="16">
        <f t="shared" si="0"/>
        <v>0.66660339660339374</v>
      </c>
      <c r="H56" s="16">
        <f t="shared" si="2"/>
        <v>2.0664705294705207E-2</v>
      </c>
      <c r="I56" s="16">
        <f t="shared" si="1"/>
        <v>0.10332352647352604</v>
      </c>
    </row>
    <row r="57" spans="1:25" x14ac:dyDescent="0.25">
      <c r="B57" t="s">
        <v>15</v>
      </c>
      <c r="C57" s="2" t="s">
        <v>20</v>
      </c>
      <c r="D57">
        <v>5</v>
      </c>
      <c r="E57" s="16">
        <v>1.55</v>
      </c>
      <c r="F57" s="16">
        <v>3.0883716283716303</v>
      </c>
      <c r="G57" s="16">
        <f t="shared" si="0"/>
        <v>0.99799980019980095</v>
      </c>
      <c r="H57" s="16">
        <f t="shared" si="2"/>
        <v>3.0937993806193831E-2</v>
      </c>
      <c r="I57" s="16">
        <f t="shared" si="1"/>
        <v>0.15468996903096915</v>
      </c>
      <c r="J57" s="4"/>
      <c r="K57" s="4"/>
      <c r="L57" s="4"/>
      <c r="M57" s="9"/>
      <c r="N57" s="9"/>
      <c r="O57" s="9"/>
      <c r="P57" s="9"/>
      <c r="Q57" s="9"/>
      <c r="X57" s="4"/>
      <c r="Y57" s="4"/>
    </row>
    <row r="58" spans="1:25" x14ac:dyDescent="0.25">
      <c r="B58" t="s">
        <v>15</v>
      </c>
      <c r="C58" s="2" t="s">
        <v>21</v>
      </c>
      <c r="D58">
        <v>5</v>
      </c>
      <c r="E58" s="16">
        <v>1.645</v>
      </c>
      <c r="F58" s="16">
        <v>2.208988657903912</v>
      </c>
      <c r="G58" s="16">
        <f t="shared" si="0"/>
        <v>0.61986512289868201</v>
      </c>
      <c r="H58" s="16">
        <f t="shared" si="2"/>
        <v>2.039356254336664E-2</v>
      </c>
      <c r="I58" s="16">
        <f t="shared" si="1"/>
        <v>0.10196781271683319</v>
      </c>
      <c r="M58" s="2"/>
      <c r="N58" s="2"/>
      <c r="O58" s="2"/>
      <c r="P58" s="2"/>
      <c r="Q58" s="2"/>
    </row>
    <row r="59" spans="1:25" x14ac:dyDescent="0.25">
      <c r="B59" t="s">
        <v>15</v>
      </c>
      <c r="C59" s="2" t="s">
        <v>22</v>
      </c>
      <c r="D59">
        <v>5</v>
      </c>
      <c r="E59" s="16">
        <v>1.58</v>
      </c>
      <c r="F59" s="16">
        <v>2.4383071995331957</v>
      </c>
      <c r="G59" s="16">
        <f t="shared" si="0"/>
        <v>0.71847209579927407</v>
      </c>
      <c r="H59" s="16">
        <f t="shared" si="2"/>
        <v>2.2703718227257062E-2</v>
      </c>
      <c r="I59" s="16">
        <f t="shared" si="1"/>
        <v>0.1135185911362853</v>
      </c>
    </row>
    <row r="60" spans="1:25" x14ac:dyDescent="0.25">
      <c r="B60" t="s">
        <v>15</v>
      </c>
      <c r="C60" s="2" t="s">
        <v>23</v>
      </c>
      <c r="D60">
        <v>5</v>
      </c>
      <c r="E60" s="16">
        <v>1.44</v>
      </c>
      <c r="F60" s="16">
        <v>2.0685530328485546</v>
      </c>
      <c r="G60" s="16">
        <f t="shared" si="0"/>
        <v>0.55947780412487846</v>
      </c>
      <c r="H60" s="16">
        <f t="shared" si="2"/>
        <v>1.61129607587965E-2</v>
      </c>
      <c r="I60" s="16">
        <f t="shared" si="1"/>
        <v>8.0564803793982509E-2</v>
      </c>
    </row>
    <row r="61" spans="1:25" x14ac:dyDescent="0.25">
      <c r="B61" t="s">
        <v>15</v>
      </c>
      <c r="C61" s="8" t="s">
        <v>24</v>
      </c>
      <c r="D61">
        <v>5</v>
      </c>
      <c r="E61" s="16">
        <v>1.36</v>
      </c>
      <c r="F61" s="16">
        <v>2.1179064081423298</v>
      </c>
      <c r="G61" s="16">
        <f t="shared" si="0"/>
        <v>0.58069975550120168</v>
      </c>
      <c r="H61" s="16">
        <f t="shared" si="2"/>
        <v>1.5795033349632687E-2</v>
      </c>
      <c r="I61" s="16">
        <f t="shared" si="1"/>
        <v>7.8975166748163433E-2</v>
      </c>
    </row>
    <row r="62" spans="1:25" x14ac:dyDescent="0.25">
      <c r="B62" t="s">
        <v>15</v>
      </c>
      <c r="C62" s="2" t="s">
        <v>25</v>
      </c>
      <c r="D62">
        <v>5</v>
      </c>
      <c r="E62" s="16">
        <v>1.37</v>
      </c>
      <c r="F62" s="16">
        <v>1.9491984073702975</v>
      </c>
      <c r="G62" s="16">
        <f t="shared" si="0"/>
        <v>0.50815531516922796</v>
      </c>
      <c r="H62" s="16">
        <f t="shared" si="2"/>
        <v>1.3923455635636846E-2</v>
      </c>
      <c r="I62" s="16">
        <f t="shared" si="1"/>
        <v>6.9617278178184236E-2</v>
      </c>
      <c r="J62">
        <f>SUM(I53:I62)</f>
        <v>0.99563316656530376</v>
      </c>
      <c r="K62">
        <f>(J62/50)*100</f>
        <v>1.9912663331306077</v>
      </c>
      <c r="L62">
        <f>K62*10^4</f>
        <v>19912.663331306077</v>
      </c>
      <c r="M62">
        <f>L62/10^6</f>
        <v>1.9912663331306077E-2</v>
      </c>
      <c r="N62">
        <f>M62*10^4</f>
        <v>199.12663331306078</v>
      </c>
    </row>
    <row r="63" spans="1:25" x14ac:dyDescent="0.25">
      <c r="A63" t="s">
        <v>31</v>
      </c>
      <c r="B63" t="s">
        <v>15</v>
      </c>
      <c r="C63" s="2" t="s">
        <v>16</v>
      </c>
      <c r="D63">
        <v>5</v>
      </c>
      <c r="E63" s="16">
        <v>1</v>
      </c>
      <c r="F63" s="16">
        <v>3.6285611510791327</v>
      </c>
      <c r="G63" s="16">
        <f t="shared" si="0"/>
        <v>1.2302812949640269</v>
      </c>
      <c r="H63" s="16">
        <f t="shared" si="2"/>
        <v>2.4605625899280538E-2</v>
      </c>
      <c r="I63" s="16">
        <f t="shared" si="1"/>
        <v>0.12302812949640268</v>
      </c>
    </row>
    <row r="64" spans="1:25" x14ac:dyDescent="0.25">
      <c r="B64" t="s">
        <v>15</v>
      </c>
      <c r="C64" s="7" t="s">
        <v>17</v>
      </c>
      <c r="D64">
        <v>5</v>
      </c>
      <c r="E64" s="16">
        <v>1.4</v>
      </c>
      <c r="F64" s="16">
        <v>2.7086549117035097</v>
      </c>
      <c r="G64" s="16">
        <f t="shared" si="0"/>
        <v>0.83472161203250916</v>
      </c>
      <c r="H64" s="16">
        <f t="shared" si="2"/>
        <v>2.3372205136910254E-2</v>
      </c>
      <c r="I64" s="16">
        <f t="shared" si="1"/>
        <v>0.11686102568455127</v>
      </c>
    </row>
    <row r="65" spans="1:14" x14ac:dyDescent="0.25">
      <c r="B65" t="s">
        <v>15</v>
      </c>
      <c r="C65" s="7" t="s">
        <v>18</v>
      </c>
      <c r="D65">
        <v>5</v>
      </c>
      <c r="E65" s="16">
        <v>1.385</v>
      </c>
      <c r="F65" s="16">
        <v>3.2680293190477521</v>
      </c>
      <c r="G65" s="16">
        <f t="shared" si="0"/>
        <v>1.0752526071905333</v>
      </c>
      <c r="H65" s="16">
        <f t="shared" si="2"/>
        <v>2.978449721917777E-2</v>
      </c>
      <c r="I65" s="16">
        <f t="shared" si="1"/>
        <v>0.14892248609588885</v>
      </c>
    </row>
    <row r="66" spans="1:14" x14ac:dyDescent="0.25">
      <c r="B66" t="s">
        <v>15</v>
      </c>
      <c r="C66" s="2" t="s">
        <v>19</v>
      </c>
      <c r="D66">
        <v>5</v>
      </c>
      <c r="E66" s="16">
        <v>1.59</v>
      </c>
      <c r="F66" s="16">
        <v>2.2484915721610026</v>
      </c>
      <c r="G66" s="16">
        <f t="shared" si="0"/>
        <v>0.63685137602923114</v>
      </c>
      <c r="H66" s="16">
        <f t="shared" si="2"/>
        <v>2.0251873757729549E-2</v>
      </c>
      <c r="I66" s="16">
        <f t="shared" si="1"/>
        <v>0.10125936878864775</v>
      </c>
    </row>
    <row r="67" spans="1:14" x14ac:dyDescent="0.25">
      <c r="B67" t="s">
        <v>15</v>
      </c>
      <c r="C67" s="2" t="s">
        <v>20</v>
      </c>
      <c r="D67">
        <v>5</v>
      </c>
      <c r="E67" s="16">
        <v>1.7050000000000001</v>
      </c>
      <c r="F67" s="16">
        <v>1.7185694639443436</v>
      </c>
      <c r="G67" s="16">
        <f t="shared" ref="G67:G130" si="3">-0.33+0.43*(F67)</f>
        <v>0.40898486949606777</v>
      </c>
      <c r="H67" s="16">
        <f t="shared" si="2"/>
        <v>1.3946384049815911E-2</v>
      </c>
      <c r="I67" s="16">
        <f t="shared" ref="I67:I130" si="4">H67*D67</f>
        <v>6.9731920249079551E-2</v>
      </c>
    </row>
    <row r="68" spans="1:14" x14ac:dyDescent="0.25">
      <c r="B68" t="s">
        <v>15</v>
      </c>
      <c r="C68" s="2" t="s">
        <v>21</v>
      </c>
      <c r="D68">
        <v>5</v>
      </c>
      <c r="E68" s="16">
        <v>1.58</v>
      </c>
      <c r="F68" s="16">
        <v>1.4494262850408088</v>
      </c>
      <c r="G68" s="16">
        <f t="shared" si="3"/>
        <v>0.29325330256754772</v>
      </c>
      <c r="H68" s="16">
        <f t="shared" ref="H68:H131" si="5">E68*(G68/50)</f>
        <v>9.2668043611345077E-3</v>
      </c>
      <c r="I68" s="16">
        <f t="shared" si="4"/>
        <v>4.6334021805672539E-2</v>
      </c>
    </row>
    <row r="69" spans="1:14" x14ac:dyDescent="0.25">
      <c r="B69" t="s">
        <v>15</v>
      </c>
      <c r="C69" s="2" t="s">
        <v>22</v>
      </c>
      <c r="D69">
        <v>5</v>
      </c>
      <c r="E69" s="16">
        <v>1.61</v>
      </c>
      <c r="F69" s="16">
        <v>1.4797040591881592</v>
      </c>
      <c r="G69" s="16">
        <f t="shared" si="3"/>
        <v>0.30627274545090838</v>
      </c>
      <c r="H69" s="16">
        <f t="shared" si="5"/>
        <v>9.861982403519251E-3</v>
      </c>
      <c r="I69" s="16">
        <f t="shared" si="4"/>
        <v>4.9309912017596255E-2</v>
      </c>
    </row>
    <row r="70" spans="1:14" x14ac:dyDescent="0.25">
      <c r="B70" t="s">
        <v>15</v>
      </c>
      <c r="C70" s="2" t="s">
        <v>23</v>
      </c>
      <c r="D70">
        <v>5</v>
      </c>
      <c r="E70" s="16">
        <v>1.49</v>
      </c>
      <c r="F70" s="16">
        <v>3.4257952951781587</v>
      </c>
      <c r="G70" s="16">
        <f t="shared" si="3"/>
        <v>1.1430919769266081</v>
      </c>
      <c r="H70" s="16">
        <f t="shared" si="5"/>
        <v>3.4064140912412923E-2</v>
      </c>
      <c r="I70" s="16">
        <f t="shared" si="4"/>
        <v>0.17032070456206461</v>
      </c>
    </row>
    <row r="71" spans="1:14" x14ac:dyDescent="0.25">
      <c r="B71" t="s">
        <v>15</v>
      </c>
      <c r="C71" s="8" t="s">
        <v>24</v>
      </c>
      <c r="D71">
        <v>5</v>
      </c>
      <c r="E71" s="16">
        <v>1.375</v>
      </c>
      <c r="F71" s="16">
        <v>3.1088249400479522</v>
      </c>
      <c r="G71" s="16">
        <f t="shared" si="3"/>
        <v>1.0067947242206194</v>
      </c>
      <c r="H71" s="16">
        <f t="shared" si="5"/>
        <v>2.7686854916067035E-2</v>
      </c>
      <c r="I71" s="16">
        <f t="shared" si="4"/>
        <v>0.13843427458033516</v>
      </c>
    </row>
    <row r="72" spans="1:14" x14ac:dyDescent="0.25">
      <c r="B72" t="s">
        <v>15</v>
      </c>
      <c r="C72" s="2" t="s">
        <v>25</v>
      </c>
      <c r="D72">
        <v>5</v>
      </c>
      <c r="E72" s="16">
        <v>1.425</v>
      </c>
      <c r="F72" s="16">
        <v>1.9189446523548781</v>
      </c>
      <c r="G72" s="16">
        <f t="shared" si="3"/>
        <v>0.49514620051259756</v>
      </c>
      <c r="H72" s="16">
        <f t="shared" si="5"/>
        <v>1.411166671460903E-2</v>
      </c>
      <c r="I72" s="16">
        <f t="shared" si="4"/>
        <v>7.0558333573045154E-2</v>
      </c>
      <c r="J72">
        <f>SUM(I63:I72)</f>
        <v>1.0347601768532839</v>
      </c>
      <c r="K72">
        <f>(J72/50)*100</f>
        <v>2.0695203537065678</v>
      </c>
      <c r="L72">
        <f>K72*10^4</f>
        <v>20695.203537065678</v>
      </c>
      <c r="M72">
        <f>L72/10^6</f>
        <v>2.0695203537065679E-2</v>
      </c>
      <c r="N72">
        <f>M72*10^4</f>
        <v>206.9520353706568</v>
      </c>
    </row>
    <row r="73" spans="1:14" x14ac:dyDescent="0.25">
      <c r="A73" t="s">
        <v>32</v>
      </c>
      <c r="B73" t="s">
        <v>15</v>
      </c>
      <c r="C73" s="2" t="s">
        <v>16</v>
      </c>
      <c r="D73">
        <v>5</v>
      </c>
      <c r="E73" s="16">
        <v>0.94499999999999995</v>
      </c>
      <c r="F73" s="16">
        <v>2.6286806884281964</v>
      </c>
      <c r="G73" s="16">
        <f t="shared" si="3"/>
        <v>0.80033269602412438</v>
      </c>
      <c r="H73" s="16">
        <f t="shared" si="5"/>
        <v>1.512628795485595E-2</v>
      </c>
      <c r="I73" s="16">
        <f t="shared" si="4"/>
        <v>7.5631439774279746E-2</v>
      </c>
    </row>
    <row r="74" spans="1:14" x14ac:dyDescent="0.25">
      <c r="B74" t="s">
        <v>15</v>
      </c>
      <c r="C74" s="7" t="s">
        <v>17</v>
      </c>
      <c r="D74">
        <v>5</v>
      </c>
      <c r="E74" s="16">
        <v>1.2350000000000001</v>
      </c>
      <c r="F74" s="16">
        <v>4.1375980548146085</v>
      </c>
      <c r="G74" s="16">
        <f t="shared" si="3"/>
        <v>1.4491671635702816</v>
      </c>
      <c r="H74" s="16">
        <f t="shared" si="5"/>
        <v>3.579442894018596E-2</v>
      </c>
      <c r="I74" s="16">
        <f t="shared" si="4"/>
        <v>0.17897214470092981</v>
      </c>
    </row>
    <row r="75" spans="1:14" x14ac:dyDescent="0.25">
      <c r="B75" t="s">
        <v>15</v>
      </c>
      <c r="C75" s="7" t="s">
        <v>18</v>
      </c>
      <c r="D75">
        <v>5</v>
      </c>
      <c r="E75" s="16">
        <v>1.415</v>
      </c>
      <c r="F75" s="16">
        <v>2.5489905017197625</v>
      </c>
      <c r="G75" s="16">
        <f t="shared" si="3"/>
        <v>0.76606591573949778</v>
      </c>
      <c r="H75" s="16">
        <f t="shared" si="5"/>
        <v>2.1679665415427787E-2</v>
      </c>
      <c r="I75" s="16">
        <f t="shared" si="4"/>
        <v>0.10839832707713894</v>
      </c>
    </row>
    <row r="76" spans="1:14" x14ac:dyDescent="0.25">
      <c r="B76" t="s">
        <v>15</v>
      </c>
      <c r="C76" s="2" t="s">
        <v>19</v>
      </c>
      <c r="D76">
        <v>5</v>
      </c>
      <c r="E76" s="16">
        <v>1.4650000000000001</v>
      </c>
      <c r="F76" s="16">
        <v>2.1181316684913694</v>
      </c>
      <c r="G76" s="16">
        <f t="shared" si="3"/>
        <v>0.58079661745128885</v>
      </c>
      <c r="H76" s="16">
        <f t="shared" si="5"/>
        <v>1.7017340891322764E-2</v>
      </c>
      <c r="I76" s="16">
        <f t="shared" si="4"/>
        <v>8.5086704456613815E-2</v>
      </c>
    </row>
    <row r="77" spans="1:14" x14ac:dyDescent="0.25">
      <c r="B77" t="s">
        <v>15</v>
      </c>
      <c r="C77" s="2" t="s">
        <v>20</v>
      </c>
      <c r="D77">
        <v>5</v>
      </c>
      <c r="E77" s="16">
        <v>1.2849999999999999</v>
      </c>
      <c r="F77" s="16">
        <v>2.5287529976019107</v>
      </c>
      <c r="G77" s="16">
        <f t="shared" si="3"/>
        <v>0.75736378896882162</v>
      </c>
      <c r="H77" s="16">
        <f t="shared" si="5"/>
        <v>1.9464249376498717E-2</v>
      </c>
      <c r="I77" s="16">
        <f t="shared" si="4"/>
        <v>9.7321246882493578E-2</v>
      </c>
    </row>
    <row r="78" spans="1:14" x14ac:dyDescent="0.25">
      <c r="B78" t="s">
        <v>15</v>
      </c>
      <c r="C78" s="2" t="s">
        <v>21</v>
      </c>
      <c r="D78">
        <v>5</v>
      </c>
      <c r="E78" s="16">
        <v>1.54</v>
      </c>
      <c r="F78" s="16">
        <v>2.8169034321651183</v>
      </c>
      <c r="G78" s="16">
        <f t="shared" si="3"/>
        <v>0.88126847583100076</v>
      </c>
      <c r="H78" s="16">
        <f t="shared" si="5"/>
        <v>2.7143069055594826E-2</v>
      </c>
      <c r="I78" s="16">
        <f t="shared" si="4"/>
        <v>0.13571534527797413</v>
      </c>
    </row>
    <row r="79" spans="1:14" x14ac:dyDescent="0.25">
      <c r="B79" t="s">
        <v>15</v>
      </c>
      <c r="C79" s="2" t="s">
        <v>22</v>
      </c>
      <c r="D79">
        <v>5</v>
      </c>
      <c r="E79" s="16">
        <v>1.4850000000000001</v>
      </c>
      <c r="F79" s="16">
        <v>1.6889866080351839</v>
      </c>
      <c r="G79" s="16">
        <f t="shared" si="3"/>
        <v>0.39626424145512901</v>
      </c>
      <c r="H79" s="16">
        <f t="shared" si="5"/>
        <v>1.1769047971217332E-2</v>
      </c>
      <c r="I79" s="16">
        <f t="shared" si="4"/>
        <v>5.884523985608666E-2</v>
      </c>
    </row>
    <row r="80" spans="1:14" x14ac:dyDescent="0.25">
      <c r="B80" t="s">
        <v>15</v>
      </c>
      <c r="C80" s="2" t="s">
        <v>23</v>
      </c>
      <c r="D80">
        <v>5</v>
      </c>
      <c r="E80" s="16">
        <v>1.47</v>
      </c>
      <c r="F80" s="16">
        <v>1.529238516805028</v>
      </c>
      <c r="G80" s="16">
        <f t="shared" si="3"/>
        <v>0.32757256222616199</v>
      </c>
      <c r="H80" s="16">
        <f t="shared" si="5"/>
        <v>9.630633329449162E-3</v>
      </c>
      <c r="I80" s="16">
        <f t="shared" si="4"/>
        <v>4.815316664724581E-2</v>
      </c>
    </row>
    <row r="81" spans="1:14" x14ac:dyDescent="0.25">
      <c r="B81" t="s">
        <v>15</v>
      </c>
      <c r="C81" s="8" t="s">
        <v>24</v>
      </c>
      <c r="D81">
        <v>5</v>
      </c>
      <c r="E81" s="16">
        <v>1.34</v>
      </c>
      <c r="F81" s="16">
        <v>1.8675751670394198</v>
      </c>
      <c r="G81" s="16">
        <f t="shared" si="3"/>
        <v>0.47305732182695054</v>
      </c>
      <c r="H81" s="16">
        <f t="shared" si="5"/>
        <v>1.2677936224962274E-2</v>
      </c>
      <c r="I81" s="16">
        <f t="shared" si="4"/>
        <v>6.3389681124811373E-2</v>
      </c>
    </row>
    <row r="82" spans="1:14" x14ac:dyDescent="0.25">
      <c r="B82" t="s">
        <v>15</v>
      </c>
      <c r="C82" s="2" t="s">
        <v>25</v>
      </c>
      <c r="D82">
        <v>5</v>
      </c>
      <c r="E82" s="16">
        <v>1.32</v>
      </c>
      <c r="F82" s="16">
        <v>1.4986633269738463</v>
      </c>
      <c r="G82" s="16">
        <f t="shared" si="3"/>
        <v>0.31442523059875388</v>
      </c>
      <c r="H82" s="16">
        <f t="shared" si="5"/>
        <v>8.3008260878071026E-3</v>
      </c>
      <c r="I82" s="16">
        <f t="shared" si="4"/>
        <v>4.1504130439035516E-2</v>
      </c>
      <c r="J82">
        <f>SUM(I73:I82)</f>
        <v>0.8930174262366094</v>
      </c>
      <c r="K82">
        <f>(J82/50)*100</f>
        <v>1.7860348524732186</v>
      </c>
      <c r="L82">
        <f>K82*10^4</f>
        <v>17860.348524732184</v>
      </c>
      <c r="M82">
        <f>L82/10^6</f>
        <v>1.7860348524732183E-2</v>
      </c>
      <c r="N82">
        <f>M82*10^4</f>
        <v>178.60348524732183</v>
      </c>
    </row>
    <row r="83" spans="1:14" x14ac:dyDescent="0.25">
      <c r="A83" t="s">
        <v>33</v>
      </c>
      <c r="B83" t="s">
        <v>15</v>
      </c>
      <c r="C83" s="2" t="s">
        <v>16</v>
      </c>
      <c r="D83">
        <v>5</v>
      </c>
      <c r="E83" s="16">
        <v>0.79</v>
      </c>
      <c r="F83" s="16">
        <v>2.7694461107778547</v>
      </c>
      <c r="G83" s="16">
        <f t="shared" si="3"/>
        <v>0.86086182763447749</v>
      </c>
      <c r="H83" s="16">
        <f t="shared" si="5"/>
        <v>1.3601616876624745E-2</v>
      </c>
      <c r="I83" s="16">
        <f t="shared" si="4"/>
        <v>6.8008084383123724E-2</v>
      </c>
    </row>
    <row r="84" spans="1:14" x14ac:dyDescent="0.25">
      <c r="B84" t="s">
        <v>15</v>
      </c>
      <c r="C84" s="7" t="s">
        <v>17</v>
      </c>
      <c r="D84">
        <v>5</v>
      </c>
      <c r="E84" s="16">
        <v>1.335</v>
      </c>
      <c r="F84" s="16">
        <v>2.719190268303799</v>
      </c>
      <c r="G84" s="16">
        <f t="shared" si="3"/>
        <v>0.83925181537063342</v>
      </c>
      <c r="H84" s="16">
        <f t="shared" si="5"/>
        <v>2.2408023470395912E-2</v>
      </c>
      <c r="I84" s="16">
        <f t="shared" si="4"/>
        <v>0.11204011735197957</v>
      </c>
    </row>
    <row r="85" spans="1:14" x14ac:dyDescent="0.25">
      <c r="B85" t="s">
        <v>15</v>
      </c>
      <c r="C85" s="7" t="s">
        <v>18</v>
      </c>
      <c r="D85">
        <v>5</v>
      </c>
      <c r="E85" s="16">
        <v>1.4950000000000001</v>
      </c>
      <c r="F85" s="16">
        <v>1.6882999818642825</v>
      </c>
      <c r="G85" s="16">
        <f t="shared" si="3"/>
        <v>0.39596899220164145</v>
      </c>
      <c r="H85" s="16">
        <f t="shared" si="5"/>
        <v>1.1839472866829079E-2</v>
      </c>
      <c r="I85" s="16">
        <f t="shared" si="4"/>
        <v>5.9197364334145394E-2</v>
      </c>
    </row>
    <row r="86" spans="1:14" x14ac:dyDescent="0.25">
      <c r="B86" t="s">
        <v>15</v>
      </c>
      <c r="C86" s="2" t="s">
        <v>19</v>
      </c>
      <c r="D86">
        <v>5</v>
      </c>
      <c r="E86" s="16">
        <v>1.5049999999999999</v>
      </c>
      <c r="F86" s="16">
        <v>2.4192682455112338</v>
      </c>
      <c r="G86" s="16">
        <f t="shared" si="3"/>
        <v>0.71028534556983036</v>
      </c>
      <c r="H86" s="16">
        <f t="shared" si="5"/>
        <v>2.1379588901651893E-2</v>
      </c>
      <c r="I86" s="16">
        <f t="shared" si="4"/>
        <v>0.10689794450825947</v>
      </c>
    </row>
    <row r="87" spans="1:14" x14ac:dyDescent="0.25">
      <c r="B87" t="s">
        <v>15</v>
      </c>
      <c r="C87" s="2" t="s">
        <v>20</v>
      </c>
      <c r="D87">
        <v>5</v>
      </c>
      <c r="E87" s="16">
        <v>1.49</v>
      </c>
      <c r="F87" s="16">
        <v>1.5499999999999936</v>
      </c>
      <c r="G87" s="16">
        <f t="shared" si="3"/>
        <v>0.33649999999999719</v>
      </c>
      <c r="H87" s="16">
        <f t="shared" si="5"/>
        <v>1.0027699999999916E-2</v>
      </c>
      <c r="I87" s="16">
        <f t="shared" si="4"/>
        <v>5.0138499999999579E-2</v>
      </c>
    </row>
    <row r="88" spans="1:14" x14ac:dyDescent="0.25">
      <c r="B88" t="s">
        <v>15</v>
      </c>
      <c r="C88" s="2" t="s">
        <v>21</v>
      </c>
      <c r="D88">
        <v>5</v>
      </c>
      <c r="E88" s="16">
        <v>1.57</v>
      </c>
      <c r="F88" s="16">
        <v>1.4988449487749853</v>
      </c>
      <c r="G88" s="16">
        <f t="shared" si="3"/>
        <v>0.31450332797324371</v>
      </c>
      <c r="H88" s="16">
        <f t="shared" si="5"/>
        <v>9.8754044983598525E-3</v>
      </c>
      <c r="I88" s="16">
        <f t="shared" si="4"/>
        <v>4.9377022491799261E-2</v>
      </c>
    </row>
    <row r="89" spans="1:14" x14ac:dyDescent="0.25">
      <c r="B89" t="s">
        <v>15</v>
      </c>
      <c r="C89" s="2" t="s">
        <v>22</v>
      </c>
      <c r="D89">
        <v>5</v>
      </c>
      <c r="E89" s="16">
        <v>1.68</v>
      </c>
      <c r="F89" s="16">
        <v>2.3391883686025134</v>
      </c>
      <c r="G89" s="16">
        <f t="shared" si="3"/>
        <v>0.67585099849908059</v>
      </c>
      <c r="H89" s="16">
        <f t="shared" si="5"/>
        <v>2.2708593549569108E-2</v>
      </c>
      <c r="I89" s="16">
        <f t="shared" si="4"/>
        <v>0.11354296774784554</v>
      </c>
    </row>
    <row r="90" spans="1:14" x14ac:dyDescent="0.25">
      <c r="B90" t="s">
        <v>15</v>
      </c>
      <c r="C90" s="2" t="s">
        <v>23</v>
      </c>
      <c r="D90">
        <v>5</v>
      </c>
      <c r="E90" s="16">
        <v>1.5</v>
      </c>
      <c r="F90" s="16">
        <v>1.4888390953177999</v>
      </c>
      <c r="G90" s="16">
        <f t="shared" si="3"/>
        <v>0.31020081098665392</v>
      </c>
      <c r="H90" s="16">
        <f t="shared" si="5"/>
        <v>9.306024329599618E-3</v>
      </c>
      <c r="I90" s="16">
        <f t="shared" si="4"/>
        <v>4.6530121647998093E-2</v>
      </c>
    </row>
    <row r="91" spans="1:14" x14ac:dyDescent="0.25">
      <c r="B91" t="s">
        <v>15</v>
      </c>
      <c r="C91" s="8" t="s">
        <v>24</v>
      </c>
      <c r="D91">
        <v>5</v>
      </c>
      <c r="E91" s="16">
        <v>1.4</v>
      </c>
      <c r="F91" s="16">
        <v>1.6887848905364886</v>
      </c>
      <c r="G91" s="16">
        <f t="shared" si="3"/>
        <v>0.39617750293069004</v>
      </c>
      <c r="H91" s="16">
        <f t="shared" si="5"/>
        <v>1.109297008205932E-2</v>
      </c>
      <c r="I91" s="16">
        <f t="shared" si="4"/>
        <v>5.5464850410296598E-2</v>
      </c>
      <c r="J91">
        <f>SUM(I82:I91)</f>
        <v>0.70270110331448266</v>
      </c>
      <c r="K91">
        <f>(J91/50)*100</f>
        <v>1.4054022066289653</v>
      </c>
      <c r="L91">
        <f>K91*10^4</f>
        <v>14054.022066289654</v>
      </c>
      <c r="M91">
        <f>L91/10^6</f>
        <v>1.4054022066289654E-2</v>
      </c>
      <c r="N91">
        <f>M91*10^4</f>
        <v>140.54022066289653</v>
      </c>
    </row>
    <row r="92" spans="1:14" x14ac:dyDescent="0.25">
      <c r="B92" t="s">
        <v>15</v>
      </c>
      <c r="C92" s="2" t="s">
        <v>25</v>
      </c>
      <c r="D92">
        <v>5</v>
      </c>
      <c r="E92" s="16">
        <v>1.385</v>
      </c>
      <c r="F92" s="16">
        <v>1.8196281487404988</v>
      </c>
      <c r="G92" s="16">
        <f t="shared" si="3"/>
        <v>0.45244010395841444</v>
      </c>
      <c r="H92" s="16">
        <f t="shared" si="5"/>
        <v>1.253259087964808E-2</v>
      </c>
      <c r="I92" s="16">
        <f t="shared" si="4"/>
        <v>6.2662954398240406E-2</v>
      </c>
    </row>
    <row r="93" spans="1:14" x14ac:dyDescent="0.25">
      <c r="A93" t="s">
        <v>34</v>
      </c>
      <c r="B93" t="s">
        <v>15</v>
      </c>
      <c r="C93" s="2" t="s">
        <v>16</v>
      </c>
      <c r="D93">
        <v>5</v>
      </c>
      <c r="E93" s="16">
        <v>1.8343949044585988</v>
      </c>
      <c r="F93" s="16">
        <v>2.616900901621328</v>
      </c>
      <c r="G93" s="16">
        <f t="shared" si="3"/>
        <v>0.79526738769717098</v>
      </c>
      <c r="H93" s="16">
        <f t="shared" si="5"/>
        <v>2.9176688873475826E-2</v>
      </c>
      <c r="I93" s="16">
        <f t="shared" si="4"/>
        <v>0.14588344436737913</v>
      </c>
    </row>
    <row r="94" spans="1:14" x14ac:dyDescent="0.25">
      <c r="B94" t="s">
        <v>15</v>
      </c>
      <c r="C94" s="7" t="s">
        <v>17</v>
      </c>
      <c r="D94">
        <v>5</v>
      </c>
      <c r="E94" s="16">
        <v>1.5898089171974523</v>
      </c>
      <c r="F94" s="16">
        <v>2.1975604879024302</v>
      </c>
      <c r="G94" s="16">
        <f t="shared" si="3"/>
        <v>0.61495100979804485</v>
      </c>
      <c r="H94" s="16">
        <f t="shared" si="5"/>
        <v>1.9553091980330194E-2</v>
      </c>
      <c r="I94" s="16">
        <f t="shared" si="4"/>
        <v>9.7765459901650975E-2</v>
      </c>
    </row>
    <row r="95" spans="1:14" x14ac:dyDescent="0.25">
      <c r="B95" t="s">
        <v>15</v>
      </c>
      <c r="C95" s="7" t="s">
        <v>18</v>
      </c>
      <c r="D95">
        <v>5</v>
      </c>
      <c r="E95" s="16">
        <v>1.5694267515923568</v>
      </c>
      <c r="F95" s="16">
        <v>2.1435712857428637</v>
      </c>
      <c r="G95" s="16">
        <f t="shared" si="3"/>
        <v>0.59173565286943131</v>
      </c>
      <c r="H95" s="16">
        <f t="shared" si="5"/>
        <v>1.8573715269685081E-2</v>
      </c>
      <c r="I95" s="16">
        <f t="shared" si="4"/>
        <v>9.2868576348425408E-2</v>
      </c>
    </row>
    <row r="96" spans="1:14" x14ac:dyDescent="0.25">
      <c r="B96" t="s">
        <v>15</v>
      </c>
      <c r="C96" s="2" t="s">
        <v>19</v>
      </c>
      <c r="D96">
        <v>5</v>
      </c>
      <c r="E96" s="16">
        <v>1.4675159235668789</v>
      </c>
      <c r="F96" s="16">
        <v>4.3827728236093852</v>
      </c>
      <c r="G96" s="16">
        <f t="shared" si="3"/>
        <v>1.5545923141520355</v>
      </c>
      <c r="H96" s="16">
        <f t="shared" si="5"/>
        <v>4.5627779513455917E-2</v>
      </c>
      <c r="I96" s="16">
        <f t="shared" si="4"/>
        <v>0.22813889756727959</v>
      </c>
    </row>
    <row r="97" spans="1:14" x14ac:dyDescent="0.25">
      <c r="B97" t="s">
        <v>15</v>
      </c>
      <c r="C97" s="2" t="s">
        <v>20</v>
      </c>
      <c r="D97">
        <v>5</v>
      </c>
      <c r="E97" s="16">
        <v>1.4063694267515923</v>
      </c>
      <c r="F97" s="16">
        <v>3.4155218269442247</v>
      </c>
      <c r="G97" s="16">
        <f t="shared" si="3"/>
        <v>1.1386743855860164</v>
      </c>
      <c r="H97" s="16">
        <f t="shared" si="5"/>
        <v>3.2027936858266548E-2</v>
      </c>
      <c r="I97" s="16">
        <f t="shared" si="4"/>
        <v>0.16013968429133274</v>
      </c>
    </row>
    <row r="98" spans="1:14" x14ac:dyDescent="0.25">
      <c r="B98" t="s">
        <v>15</v>
      </c>
      <c r="C98" s="2" t="s">
        <v>21</v>
      </c>
      <c r="D98">
        <v>5</v>
      </c>
      <c r="E98" s="16">
        <v>1.5286624203821657</v>
      </c>
      <c r="F98" s="16">
        <v>3.4100000000000108</v>
      </c>
      <c r="G98" s="16">
        <f t="shared" si="3"/>
        <v>1.1363000000000045</v>
      </c>
      <c r="H98" s="16">
        <f t="shared" si="5"/>
        <v>3.4740382165605238E-2</v>
      </c>
      <c r="I98" s="16">
        <f t="shared" si="4"/>
        <v>0.17370191082802619</v>
      </c>
    </row>
    <row r="99" spans="1:14" x14ac:dyDescent="0.25">
      <c r="B99" t="s">
        <v>15</v>
      </c>
      <c r="C99" s="2" t="s">
        <v>22</v>
      </c>
      <c r="D99">
        <v>5</v>
      </c>
      <c r="E99" s="16">
        <v>1.3248407643312101</v>
      </c>
      <c r="F99" s="16">
        <v>3.3851198688340989</v>
      </c>
      <c r="G99" s="16">
        <f t="shared" si="3"/>
        <v>1.1256015435986624</v>
      </c>
      <c r="H99" s="16">
        <f t="shared" si="5"/>
        <v>2.9824856187072833E-2</v>
      </c>
      <c r="I99" s="16">
        <f t="shared" si="4"/>
        <v>0.14912428093536417</v>
      </c>
    </row>
    <row r="100" spans="1:14" x14ac:dyDescent="0.25">
      <c r="B100" t="s">
        <v>15</v>
      </c>
      <c r="C100" s="2" t="s">
        <v>23</v>
      </c>
      <c r="D100">
        <v>5</v>
      </c>
      <c r="E100" s="16">
        <v>1.4675159235668789</v>
      </c>
      <c r="F100" s="16">
        <v>1.0853131749460001</v>
      </c>
      <c r="G100" s="16">
        <f>-0.21+0.4*(F100)</f>
        <v>0.22412526997840007</v>
      </c>
      <c r="H100" s="16">
        <f t="shared" si="5"/>
        <v>6.5781480513405566E-3</v>
      </c>
      <c r="I100" s="16">
        <f t="shared" si="4"/>
        <v>3.2890740256702786E-2</v>
      </c>
    </row>
    <row r="101" spans="1:14" x14ac:dyDescent="0.25">
      <c r="B101" t="s">
        <v>15</v>
      </c>
      <c r="C101" s="8" t="s">
        <v>24</v>
      </c>
      <c r="D101">
        <v>5</v>
      </c>
      <c r="E101" s="16">
        <v>1.3044585987261146</v>
      </c>
      <c r="F101" s="16">
        <v>1.55066290719299</v>
      </c>
      <c r="G101" s="16">
        <f t="shared" si="3"/>
        <v>0.3367850500929857</v>
      </c>
      <c r="H101" s="16">
        <f t="shared" si="5"/>
        <v>8.7864430903240084E-3</v>
      </c>
      <c r="I101" s="16">
        <f t="shared" si="4"/>
        <v>4.3932215451620044E-2</v>
      </c>
    </row>
    <row r="102" spans="1:14" x14ac:dyDescent="0.25">
      <c r="B102" t="s">
        <v>15</v>
      </c>
      <c r="C102" s="2" t="s">
        <v>25</v>
      </c>
      <c r="D102">
        <v>5</v>
      </c>
      <c r="E102" s="16">
        <v>1.3859872611464967</v>
      </c>
      <c r="F102" s="16">
        <v>1.80564664480523</v>
      </c>
      <c r="G102" s="16">
        <f t="shared" si="3"/>
        <v>0.44642805726624885</v>
      </c>
      <c r="H102" s="16">
        <f t="shared" si="5"/>
        <v>1.2374872007787993E-2</v>
      </c>
      <c r="I102" s="16">
        <f t="shared" si="4"/>
        <v>6.1874360038939966E-2</v>
      </c>
      <c r="J102">
        <f>SUM(I93:I102)</f>
        <v>1.1863195699867208</v>
      </c>
      <c r="K102">
        <f>(J102/50)*100</f>
        <v>2.3726391399734417</v>
      </c>
      <c r="L102">
        <f>K102*10^4</f>
        <v>23726.391399734417</v>
      </c>
      <c r="M102">
        <f>L102/10^6</f>
        <v>2.3726391399734419E-2</v>
      </c>
      <c r="N102">
        <f>M102*10^4</f>
        <v>237.26391399734419</v>
      </c>
    </row>
    <row r="103" spans="1:14" x14ac:dyDescent="0.25">
      <c r="A103" t="s">
        <v>35</v>
      </c>
      <c r="B103" t="s">
        <v>15</v>
      </c>
      <c r="C103" s="2" t="s">
        <v>16</v>
      </c>
      <c r="D103">
        <v>5</v>
      </c>
      <c r="E103" s="16">
        <v>0.95796178343949046</v>
      </c>
      <c r="F103" s="16">
        <v>1.7278272172782776</v>
      </c>
      <c r="G103" s="16">
        <f t="shared" si="3"/>
        <v>0.41296570342965938</v>
      </c>
      <c r="H103" s="16">
        <f t="shared" si="5"/>
        <v>7.9121072351364032E-3</v>
      </c>
      <c r="I103" s="16">
        <f t="shared" si="4"/>
        <v>3.9560536175682018E-2</v>
      </c>
    </row>
    <row r="104" spans="1:14" x14ac:dyDescent="0.25">
      <c r="B104" t="s">
        <v>15</v>
      </c>
      <c r="C104" s="7" t="s">
        <v>17</v>
      </c>
      <c r="D104">
        <v>5</v>
      </c>
      <c r="E104" s="16">
        <v>1.1617834394904458</v>
      </c>
      <c r="F104" s="16">
        <v>5.1375816797553995</v>
      </c>
      <c r="G104" s="16">
        <f t="shared" si="3"/>
        <v>1.8791601222948215</v>
      </c>
      <c r="H104" s="16">
        <f t="shared" si="5"/>
        <v>4.3663542204659296E-2</v>
      </c>
      <c r="I104" s="16">
        <f t="shared" si="4"/>
        <v>0.21831771102329647</v>
      </c>
    </row>
    <row r="105" spans="1:14" x14ac:dyDescent="0.25">
      <c r="B105" t="s">
        <v>15</v>
      </c>
      <c r="C105" s="7" t="s">
        <v>18</v>
      </c>
      <c r="D105">
        <v>5</v>
      </c>
      <c r="E105" s="16">
        <v>1.284076433121019</v>
      </c>
      <c r="F105" s="16">
        <v>3.2148562300319408</v>
      </c>
      <c r="G105" s="16">
        <f t="shared" si="3"/>
        <v>1.0523881789137344</v>
      </c>
      <c r="H105" s="16">
        <f t="shared" si="5"/>
        <v>2.7026937180765459E-2</v>
      </c>
      <c r="I105" s="16">
        <f t="shared" si="4"/>
        <v>0.1351346859038273</v>
      </c>
    </row>
    <row r="106" spans="1:14" x14ac:dyDescent="0.25">
      <c r="B106" t="s">
        <v>15</v>
      </c>
      <c r="C106" s="2" t="s">
        <v>19</v>
      </c>
      <c r="D106">
        <v>5</v>
      </c>
      <c r="E106" s="16">
        <v>1.284076433121019</v>
      </c>
      <c r="F106" s="16">
        <v>4.0310170473849309</v>
      </c>
      <c r="G106" s="16">
        <f t="shared" si="3"/>
        <v>1.4033373303755201</v>
      </c>
      <c r="H106" s="16">
        <f t="shared" si="5"/>
        <v>3.6039847873083418E-2</v>
      </c>
      <c r="I106" s="16">
        <f t="shared" si="4"/>
        <v>0.1801992393654171</v>
      </c>
    </row>
    <row r="107" spans="1:14" x14ac:dyDescent="0.25">
      <c r="B107" t="s">
        <v>15</v>
      </c>
      <c r="C107" s="2" t="s">
        <v>20</v>
      </c>
      <c r="D107">
        <v>5</v>
      </c>
      <c r="E107" s="16">
        <v>1.3044585987261146</v>
      </c>
      <c r="F107" s="16">
        <v>3.2996444693005147</v>
      </c>
      <c r="G107" s="16">
        <f t="shared" si="3"/>
        <v>1.0888471217992213</v>
      </c>
      <c r="H107" s="16">
        <f t="shared" si="5"/>
        <v>2.8407119814583506E-2</v>
      </c>
      <c r="I107" s="16">
        <f t="shared" si="4"/>
        <v>0.14203559907291752</v>
      </c>
    </row>
    <row r="108" spans="1:14" x14ac:dyDescent="0.25">
      <c r="B108" t="s">
        <v>15</v>
      </c>
      <c r="C108" s="2" t="s">
        <v>21</v>
      </c>
      <c r="D108">
        <v>5</v>
      </c>
      <c r="E108" s="16">
        <v>1.2229299363057324</v>
      </c>
      <c r="F108" s="16">
        <v>5.1822380390667151</v>
      </c>
      <c r="G108" s="16">
        <f t="shared" si="3"/>
        <v>1.8983623567986876</v>
      </c>
      <c r="H108" s="16">
        <f t="shared" si="5"/>
        <v>4.6431283121700376E-2</v>
      </c>
      <c r="I108" s="16">
        <f t="shared" si="4"/>
        <v>0.23215641560850186</v>
      </c>
    </row>
    <row r="109" spans="1:14" x14ac:dyDescent="0.25">
      <c r="B109" t="s">
        <v>15</v>
      </c>
      <c r="C109" s="2" t="s">
        <v>22</v>
      </c>
      <c r="D109">
        <v>5</v>
      </c>
      <c r="E109" s="16">
        <v>1.4471337579617833</v>
      </c>
      <c r="F109" s="16">
        <v>4.230277355926793</v>
      </c>
      <c r="G109" s="16">
        <f t="shared" si="3"/>
        <v>1.4890192630485208</v>
      </c>
      <c r="H109" s="16">
        <f t="shared" si="5"/>
        <v>4.3096200836257828E-2</v>
      </c>
      <c r="I109" s="16">
        <f t="shared" si="4"/>
        <v>0.21548100418128913</v>
      </c>
    </row>
    <row r="110" spans="1:14" x14ac:dyDescent="0.25">
      <c r="B110" t="s">
        <v>15</v>
      </c>
      <c r="C110" s="2" t="s">
        <v>23</v>
      </c>
      <c r="D110">
        <v>5</v>
      </c>
      <c r="E110" s="16">
        <v>1.4267515923566878</v>
      </c>
      <c r="F110" s="16">
        <v>3.8954556345339841</v>
      </c>
      <c r="G110" s="16">
        <f t="shared" si="3"/>
        <v>1.345045922849613</v>
      </c>
      <c r="H110" s="16">
        <f t="shared" si="5"/>
        <v>3.8380928244371122E-2</v>
      </c>
      <c r="I110" s="16">
        <f t="shared" si="4"/>
        <v>0.1919046412218556</v>
      </c>
    </row>
    <row r="111" spans="1:14" x14ac:dyDescent="0.25">
      <c r="B111" t="s">
        <v>15</v>
      </c>
      <c r="C111" s="8" t="s">
        <v>24</v>
      </c>
      <c r="D111">
        <v>5</v>
      </c>
      <c r="E111" s="16">
        <v>1.5490445859872612</v>
      </c>
      <c r="F111" s="16">
        <v>4.1379310344827731</v>
      </c>
      <c r="G111" s="16">
        <f t="shared" si="3"/>
        <v>1.4493103448275924</v>
      </c>
      <c r="H111" s="16">
        <f t="shared" si="5"/>
        <v>4.4900926861410249E-2</v>
      </c>
      <c r="I111" s="16">
        <f t="shared" si="4"/>
        <v>0.22450463430705125</v>
      </c>
    </row>
    <row r="112" spans="1:14" x14ac:dyDescent="0.25">
      <c r="B112" t="s">
        <v>15</v>
      </c>
      <c r="C112" s="2" t="s">
        <v>25</v>
      </c>
      <c r="D112">
        <v>5</v>
      </c>
      <c r="E112" s="16">
        <v>1.5286624203821657</v>
      </c>
      <c r="F112" s="16">
        <v>3.4031151900505763</v>
      </c>
      <c r="G112" s="16">
        <f t="shared" si="3"/>
        <v>1.1333395317217476</v>
      </c>
      <c r="H112" s="16">
        <f t="shared" si="5"/>
        <v>3.4649871033531142E-2</v>
      </c>
      <c r="I112" s="16">
        <f t="shared" si="4"/>
        <v>0.17324935516765572</v>
      </c>
      <c r="J112">
        <f>SUM(I103:I112)</f>
        <v>1.752543822027494</v>
      </c>
      <c r="K112">
        <f>(J112/50)*100</f>
        <v>3.5050876440549885</v>
      </c>
      <c r="L112">
        <f>K112*10^4</f>
        <v>35050.876440549888</v>
      </c>
      <c r="M112">
        <f>L112/10^6</f>
        <v>3.505087644054989E-2</v>
      </c>
      <c r="N112">
        <f>M112*10^4</f>
        <v>350.50876440549888</v>
      </c>
    </row>
    <row r="113" spans="1:14" x14ac:dyDescent="0.25">
      <c r="A113" t="s">
        <v>36</v>
      </c>
      <c r="B113" t="s">
        <v>15</v>
      </c>
      <c r="C113" s="2" t="s">
        <v>16</v>
      </c>
      <c r="D113">
        <v>5</v>
      </c>
      <c r="E113" s="16">
        <v>1.1210191082802548</v>
      </c>
      <c r="F113" s="16">
        <v>4.0544320997522281</v>
      </c>
      <c r="G113" s="16">
        <f t="shared" si="3"/>
        <v>1.413405802893458</v>
      </c>
      <c r="H113" s="16">
        <f t="shared" si="5"/>
        <v>3.1689098255955235E-2</v>
      </c>
      <c r="I113" s="16">
        <f t="shared" si="4"/>
        <v>0.15844549127977617</v>
      </c>
    </row>
    <row r="114" spans="1:14" x14ac:dyDescent="0.25">
      <c r="B114" t="s">
        <v>15</v>
      </c>
      <c r="C114" s="7" t="s">
        <v>17</v>
      </c>
      <c r="D114">
        <v>5</v>
      </c>
      <c r="E114" s="16">
        <v>1.2229299363057324</v>
      </c>
      <c r="F114" s="16">
        <v>3.5642971246006501</v>
      </c>
      <c r="G114" s="16">
        <f t="shared" si="3"/>
        <v>1.2026477635782795</v>
      </c>
      <c r="H114" s="16">
        <f t="shared" si="5"/>
        <v>2.9415079058220338E-2</v>
      </c>
      <c r="I114" s="16">
        <f t="shared" si="4"/>
        <v>0.1470753952911017</v>
      </c>
    </row>
    <row r="115" spans="1:14" x14ac:dyDescent="0.25">
      <c r="B115" t="s">
        <v>15</v>
      </c>
      <c r="C115" s="7" t="s">
        <v>18</v>
      </c>
      <c r="D115">
        <v>5</v>
      </c>
      <c r="E115" s="16">
        <v>1.4471337579617833</v>
      </c>
      <c r="F115" s="16">
        <v>4.232137859341881</v>
      </c>
      <c r="G115" s="16">
        <f t="shared" si="3"/>
        <v>1.4898192795170087</v>
      </c>
      <c r="H115" s="16">
        <f t="shared" si="5"/>
        <v>4.3119355453027308E-2</v>
      </c>
      <c r="I115" s="16">
        <f t="shared" si="4"/>
        <v>0.21559677726513654</v>
      </c>
    </row>
    <row r="116" spans="1:14" x14ac:dyDescent="0.25">
      <c r="B116" t="s">
        <v>15</v>
      </c>
      <c r="C116" s="2" t="s">
        <v>19</v>
      </c>
      <c r="D116">
        <v>5</v>
      </c>
      <c r="E116" s="16">
        <v>1.3656050955414012</v>
      </c>
      <c r="F116" s="16">
        <v>6.4087182563487302</v>
      </c>
      <c r="G116" s="16">
        <f t="shared" si="3"/>
        <v>2.425748850229954</v>
      </c>
      <c r="H116" s="16">
        <f t="shared" si="5"/>
        <v>6.6252299807554413E-2</v>
      </c>
      <c r="I116" s="16">
        <f t="shared" si="4"/>
        <v>0.33126149903777208</v>
      </c>
    </row>
    <row r="117" spans="1:14" x14ac:dyDescent="0.25">
      <c r="B117" t="s">
        <v>15</v>
      </c>
      <c r="C117" s="2" t="s">
        <v>20</v>
      </c>
      <c r="D117">
        <v>5</v>
      </c>
      <c r="E117" s="16">
        <v>1.3248407643312101</v>
      </c>
      <c r="F117" s="16">
        <v>3.6622421237805729</v>
      </c>
      <c r="G117" s="16">
        <f t="shared" si="3"/>
        <v>1.2447641132256462</v>
      </c>
      <c r="H117" s="16">
        <f t="shared" si="5"/>
        <v>3.2982284783558517E-2</v>
      </c>
      <c r="I117" s="16">
        <f t="shared" si="4"/>
        <v>0.16491142391779259</v>
      </c>
    </row>
    <row r="118" spans="1:14" x14ac:dyDescent="0.25">
      <c r="B118" t="s">
        <v>15</v>
      </c>
      <c r="C118" s="2" t="s">
        <v>21</v>
      </c>
      <c r="D118">
        <v>5</v>
      </c>
      <c r="E118" s="16">
        <v>1.3656050955414012</v>
      </c>
      <c r="F118" s="16">
        <v>4.7344964726102754</v>
      </c>
      <c r="G118" s="16">
        <f t="shared" si="3"/>
        <v>1.7058334832224182</v>
      </c>
      <c r="H118" s="16">
        <f t="shared" si="5"/>
        <v>4.6589897936673438E-2</v>
      </c>
      <c r="I118" s="16">
        <f t="shared" si="4"/>
        <v>0.23294948968336721</v>
      </c>
    </row>
    <row r="119" spans="1:14" x14ac:dyDescent="0.25">
      <c r="B119" t="s">
        <v>15</v>
      </c>
      <c r="C119" s="2" t="s">
        <v>22</v>
      </c>
      <c r="D119">
        <v>5</v>
      </c>
      <c r="E119" s="16">
        <v>1.3859872611464967</v>
      </c>
      <c r="F119" s="16">
        <v>4.9953006579079018</v>
      </c>
      <c r="G119" s="16">
        <f t="shared" si="3"/>
        <v>1.8179792829003976</v>
      </c>
      <c r="H119" s="16">
        <f t="shared" si="5"/>
        <v>5.0393922542563883E-2</v>
      </c>
      <c r="I119" s="16">
        <f t="shared" si="4"/>
        <v>0.25196961271281942</v>
      </c>
    </row>
    <row r="120" spans="1:14" x14ac:dyDescent="0.25">
      <c r="B120" t="s">
        <v>15</v>
      </c>
      <c r="C120" s="2" t="s">
        <v>23</v>
      </c>
      <c r="D120">
        <v>5</v>
      </c>
      <c r="E120" s="16">
        <v>1.3859872611464967</v>
      </c>
      <c r="F120" s="16">
        <v>4.3779341784300296</v>
      </c>
      <c r="G120" s="16">
        <f t="shared" si="3"/>
        <v>1.5525116967249126</v>
      </c>
      <c r="H120" s="16">
        <f t="shared" si="5"/>
        <v>4.3035228688833242E-2</v>
      </c>
      <c r="I120" s="16">
        <f t="shared" si="4"/>
        <v>0.21517614344416622</v>
      </c>
    </row>
    <row r="121" spans="1:14" x14ac:dyDescent="0.25">
      <c r="B121" t="s">
        <v>15</v>
      </c>
      <c r="C121" s="8" t="s">
        <v>24</v>
      </c>
      <c r="D121">
        <v>5</v>
      </c>
      <c r="E121" s="16">
        <v>1.5286624203821657</v>
      </c>
      <c r="F121" s="16">
        <v>3.5416791514352446</v>
      </c>
      <c r="G121" s="16">
        <f t="shared" si="3"/>
        <v>1.192922035117155</v>
      </c>
      <c r="H121" s="16">
        <f t="shared" si="5"/>
        <v>3.6471501710588175E-2</v>
      </c>
      <c r="I121" s="16">
        <f t="shared" si="4"/>
        <v>0.18235750855294086</v>
      </c>
    </row>
    <row r="122" spans="1:14" x14ac:dyDescent="0.25">
      <c r="B122" t="s">
        <v>15</v>
      </c>
      <c r="C122" s="2" t="s">
        <v>25</v>
      </c>
      <c r="D122">
        <v>5</v>
      </c>
      <c r="E122" s="16">
        <v>1.5286624203821657</v>
      </c>
      <c r="F122" s="16">
        <v>4.3159283543899019</v>
      </c>
      <c r="G122" s="16">
        <f t="shared" si="3"/>
        <v>1.5258491923876576</v>
      </c>
      <c r="H122" s="16">
        <f t="shared" si="5"/>
        <v>4.6650166391469794E-2</v>
      </c>
      <c r="I122" s="16">
        <f t="shared" si="4"/>
        <v>0.23325083195734897</v>
      </c>
      <c r="J122">
        <f>SUM(I113:I122)</f>
        <v>2.1329941731422215</v>
      </c>
      <c r="K122">
        <f>(J122/50)*100</f>
        <v>4.265988346284443</v>
      </c>
      <c r="L122">
        <f>K122*10^4</f>
        <v>42659.883462844431</v>
      </c>
      <c r="M122">
        <f>L122/10^6</f>
        <v>4.2659883462844432E-2</v>
      </c>
      <c r="N122">
        <f>M122*10^4</f>
        <v>426.59883462844431</v>
      </c>
    </row>
    <row r="123" spans="1:14" x14ac:dyDescent="0.25">
      <c r="A123" t="s">
        <v>37</v>
      </c>
      <c r="B123" t="s">
        <v>15</v>
      </c>
      <c r="C123" s="2" t="s">
        <v>16</v>
      </c>
      <c r="D123">
        <v>5</v>
      </c>
      <c r="E123" s="16">
        <v>1.44</v>
      </c>
      <c r="F123" s="16">
        <v>2.4280219993504741</v>
      </c>
      <c r="G123" s="16">
        <f t="shared" si="3"/>
        <v>0.71404945972070388</v>
      </c>
      <c r="H123" s="16">
        <f t="shared" si="5"/>
        <v>2.0564624439956273E-2</v>
      </c>
      <c r="I123" s="16">
        <f t="shared" si="4"/>
        <v>0.10282312219978136</v>
      </c>
    </row>
    <row r="124" spans="1:14" x14ac:dyDescent="0.25">
      <c r="B124" t="s">
        <v>15</v>
      </c>
      <c r="C124" s="7" t="s">
        <v>17</v>
      </c>
      <c r="D124">
        <v>5</v>
      </c>
      <c r="E124" s="16">
        <v>1.44</v>
      </c>
      <c r="F124" s="16">
        <v>2.5382654131154601</v>
      </c>
      <c r="G124" s="16">
        <f t="shared" si="3"/>
        <v>0.76145412763964782</v>
      </c>
      <c r="H124" s="16">
        <f t="shared" si="5"/>
        <v>2.1929878876021856E-2</v>
      </c>
      <c r="I124" s="16">
        <f t="shared" si="4"/>
        <v>0.10964939438010927</v>
      </c>
    </row>
    <row r="125" spans="1:14" x14ac:dyDescent="0.25">
      <c r="B125" t="s">
        <v>15</v>
      </c>
      <c r="C125" s="7" t="s">
        <v>18</v>
      </c>
      <c r="D125">
        <v>5</v>
      </c>
      <c r="E125" s="16">
        <v>1.26</v>
      </c>
      <c r="F125" s="16">
        <v>1.0591927831344479</v>
      </c>
      <c r="G125" s="16">
        <f t="shared" si="3"/>
        <v>0.12545289674781257</v>
      </c>
      <c r="H125" s="16">
        <f t="shared" si="5"/>
        <v>3.1614129980448769E-3</v>
      </c>
      <c r="I125" s="16">
        <f t="shared" si="4"/>
        <v>1.5807064990224384E-2</v>
      </c>
    </row>
    <row r="126" spans="1:14" x14ac:dyDescent="0.25">
      <c r="B126" t="s">
        <v>15</v>
      </c>
      <c r="C126" s="2" t="s">
        <v>19</v>
      </c>
      <c r="D126">
        <v>5</v>
      </c>
      <c r="E126" s="16">
        <v>1.4</v>
      </c>
      <c r="F126" s="16">
        <v>1.4489828444246724</v>
      </c>
      <c r="G126" s="16">
        <f t="shared" si="3"/>
        <v>0.29306262310260905</v>
      </c>
      <c r="H126" s="16">
        <f t="shared" si="5"/>
        <v>8.2057534468730538E-3</v>
      </c>
      <c r="I126" s="16">
        <f t="shared" si="4"/>
        <v>4.1028767234365271E-2</v>
      </c>
    </row>
    <row r="127" spans="1:14" x14ac:dyDescent="0.25">
      <c r="B127" t="s">
        <v>15</v>
      </c>
      <c r="C127" s="2" t="s">
        <v>20</v>
      </c>
      <c r="D127">
        <v>5</v>
      </c>
      <c r="E127" s="16">
        <v>1.54</v>
      </c>
      <c r="F127" s="16">
        <v>3.3687186208570861</v>
      </c>
      <c r="G127" s="16">
        <f t="shared" si="3"/>
        <v>1.1185490069685469</v>
      </c>
      <c r="H127" s="16">
        <f t="shared" si="5"/>
        <v>3.4451309414631245E-2</v>
      </c>
      <c r="I127" s="16">
        <f t="shared" si="4"/>
        <v>0.17225654707315624</v>
      </c>
    </row>
    <row r="128" spans="1:14" x14ac:dyDescent="0.25">
      <c r="B128" t="s">
        <v>15</v>
      </c>
      <c r="C128" s="2" t="s">
        <v>21</v>
      </c>
      <c r="D128">
        <v>5</v>
      </c>
      <c r="E128" s="16">
        <v>1.38</v>
      </c>
      <c r="F128" s="16">
        <v>1.9798080383923344</v>
      </c>
      <c r="G128" s="16">
        <f t="shared" si="3"/>
        <v>0.52131745650870376</v>
      </c>
      <c r="H128" s="16">
        <f t="shared" si="5"/>
        <v>1.4388361799640221E-2</v>
      </c>
      <c r="I128" s="16">
        <f t="shared" si="4"/>
        <v>7.1941808998201101E-2</v>
      </c>
    </row>
    <row r="129" spans="1:35" x14ac:dyDescent="0.25">
      <c r="B129" t="s">
        <v>15</v>
      </c>
      <c r="C129" s="2" t="s">
        <v>22</v>
      </c>
      <c r="D129">
        <v>5</v>
      </c>
      <c r="E129" s="16">
        <v>1.3</v>
      </c>
      <c r="F129" s="16">
        <v>2.1085811429673917</v>
      </c>
      <c r="G129" s="16">
        <f t="shared" si="3"/>
        <v>0.57668989147597838</v>
      </c>
      <c r="H129" s="16">
        <f t="shared" si="5"/>
        <v>1.4993937178375438E-2</v>
      </c>
      <c r="I129" s="16">
        <f t="shared" si="4"/>
        <v>7.4969685891877191E-2</v>
      </c>
    </row>
    <row r="130" spans="1:35" x14ac:dyDescent="0.25">
      <c r="B130" t="s">
        <v>15</v>
      </c>
      <c r="C130" s="2" t="s">
        <v>23</v>
      </c>
      <c r="D130">
        <v>5</v>
      </c>
      <c r="E130" s="16">
        <v>1.52</v>
      </c>
      <c r="F130" s="16">
        <v>1.4895561471472289</v>
      </c>
      <c r="G130" s="16">
        <f t="shared" si="3"/>
        <v>0.31050914327330842</v>
      </c>
      <c r="H130" s="16">
        <f t="shared" si="5"/>
        <v>9.439477955508575E-3</v>
      </c>
      <c r="I130" s="16">
        <f t="shared" si="4"/>
        <v>4.7197389777542877E-2</v>
      </c>
    </row>
    <row r="131" spans="1:35" x14ac:dyDescent="0.25">
      <c r="B131" t="s">
        <v>15</v>
      </c>
      <c r="C131" s="8" t="s">
        <v>24</v>
      </c>
      <c r="D131">
        <v>5</v>
      </c>
      <c r="E131" s="16">
        <v>1.56</v>
      </c>
      <c r="F131" s="16">
        <v>2.4385529561157044</v>
      </c>
      <c r="G131" s="16">
        <f t="shared" ref="G131:G152" si="6">-0.33+0.43*(F131)</f>
        <v>0.71857777112975274</v>
      </c>
      <c r="H131" s="16">
        <f t="shared" si="5"/>
        <v>2.2419626459248287E-2</v>
      </c>
      <c r="I131" s="16">
        <f t="shared" ref="I131:I194" si="7">H131*D131</f>
        <v>0.11209813229624144</v>
      </c>
    </row>
    <row r="132" spans="1:35" x14ac:dyDescent="0.25">
      <c r="B132" t="s">
        <v>15</v>
      </c>
      <c r="C132" s="2" t="s">
        <v>25</v>
      </c>
      <c r="D132">
        <v>5</v>
      </c>
      <c r="E132" s="16">
        <v>1.42</v>
      </c>
      <c r="F132" s="16">
        <v>1.9890109890109964</v>
      </c>
      <c r="G132" s="16">
        <f t="shared" si="6"/>
        <v>0.52527472527472852</v>
      </c>
      <c r="H132" s="16">
        <f t="shared" ref="H132:H152" si="8">E132*(G132/50)</f>
        <v>1.4917802197802289E-2</v>
      </c>
      <c r="I132" s="16">
        <f t="shared" si="7"/>
        <v>7.4589010989011439E-2</v>
      </c>
      <c r="J132">
        <f>SUM(I123:I132)</f>
        <v>0.82236092383051052</v>
      </c>
      <c r="K132">
        <f>(J132/50)*100</f>
        <v>1.644721847661021</v>
      </c>
      <c r="L132">
        <f>K132*10^4</f>
        <v>16447.218476610211</v>
      </c>
      <c r="M132">
        <f>L132/10^6</f>
        <v>1.6447218476610213E-2</v>
      </c>
      <c r="N132">
        <f>M132*10^4</f>
        <v>164.47218476610212</v>
      </c>
    </row>
    <row r="133" spans="1:35" x14ac:dyDescent="0.25">
      <c r="A133" t="s">
        <v>38</v>
      </c>
      <c r="B133" t="s">
        <v>15</v>
      </c>
      <c r="C133" s="2" t="s">
        <v>16</v>
      </c>
      <c r="D133">
        <v>5</v>
      </c>
      <c r="E133" s="16">
        <v>1.08</v>
      </c>
      <c r="F133" s="16">
        <v>1.7193523118282659</v>
      </c>
      <c r="G133" s="16">
        <f t="shared" si="6"/>
        <v>0.40932149408615431</v>
      </c>
      <c r="H133" s="16">
        <f t="shared" si="8"/>
        <v>8.8413442722609335E-3</v>
      </c>
      <c r="I133" s="16">
        <f t="shared" si="7"/>
        <v>4.4206721361304671E-2</v>
      </c>
    </row>
    <row r="134" spans="1:35" x14ac:dyDescent="0.25">
      <c r="B134" t="s">
        <v>15</v>
      </c>
      <c r="C134" s="7" t="s">
        <v>17</v>
      </c>
      <c r="D134">
        <v>5</v>
      </c>
      <c r="E134" s="16">
        <v>1.38</v>
      </c>
      <c r="F134" s="16">
        <v>1.9679283535424426</v>
      </c>
      <c r="G134" s="16">
        <f t="shared" si="6"/>
        <v>0.51620919202325033</v>
      </c>
      <c r="H134" s="16">
        <f t="shared" si="8"/>
        <v>1.424737369984171E-2</v>
      </c>
      <c r="I134" s="16">
        <f t="shared" si="7"/>
        <v>7.1236868499208544E-2</v>
      </c>
    </row>
    <row r="135" spans="1:35" x14ac:dyDescent="0.25">
      <c r="B135" t="s">
        <v>15</v>
      </c>
      <c r="C135" s="7" t="s">
        <v>18</v>
      </c>
      <c r="D135">
        <v>5</v>
      </c>
      <c r="E135" s="16">
        <v>1.36</v>
      </c>
      <c r="F135" s="16">
        <v>0.84960447463044309</v>
      </c>
      <c r="G135" s="16">
        <f>-0.21+0.4*(F135)</f>
        <v>0.12984178985217729</v>
      </c>
      <c r="H135" s="16">
        <f t="shared" si="8"/>
        <v>3.5316966839792226E-3</v>
      </c>
      <c r="I135" s="16">
        <f t="shared" si="7"/>
        <v>1.7658483419896114E-2</v>
      </c>
    </row>
    <row r="136" spans="1:35" x14ac:dyDescent="0.25">
      <c r="B136" t="s">
        <v>15</v>
      </c>
      <c r="C136" s="2" t="s">
        <v>19</v>
      </c>
      <c r="D136">
        <v>5</v>
      </c>
      <c r="E136" s="16">
        <v>1.3</v>
      </c>
      <c r="F136" s="16">
        <v>1.7377828881723381</v>
      </c>
      <c r="G136" s="16">
        <f>-0.21+0.4*(F136)</f>
        <v>0.48511315526893528</v>
      </c>
      <c r="H136" s="16">
        <f t="shared" si="8"/>
        <v>1.2612942036992317E-2</v>
      </c>
      <c r="I136" s="16">
        <f t="shared" si="7"/>
        <v>6.3064710184961584E-2</v>
      </c>
    </row>
    <row r="137" spans="1:35" x14ac:dyDescent="0.25">
      <c r="B137" t="s">
        <v>15</v>
      </c>
      <c r="C137" s="2" t="s">
        <v>20</v>
      </c>
      <c r="D137">
        <v>5</v>
      </c>
      <c r="E137" s="16">
        <v>1.46</v>
      </c>
      <c r="F137" s="16">
        <v>1.0789210789210844</v>
      </c>
      <c r="G137" s="16">
        <f t="shared" si="6"/>
        <v>0.13393606393606627</v>
      </c>
      <c r="H137" s="16">
        <f t="shared" si="8"/>
        <v>3.9109330669331345E-3</v>
      </c>
      <c r="I137" s="16">
        <f t="shared" si="7"/>
        <v>1.9554665334665672E-2</v>
      </c>
    </row>
    <row r="138" spans="1:35" x14ac:dyDescent="0.25">
      <c r="B138" t="s">
        <v>15</v>
      </c>
      <c r="C138" s="2" t="s">
        <v>21</v>
      </c>
      <c r="D138">
        <v>5</v>
      </c>
      <c r="E138" s="16">
        <v>1.42</v>
      </c>
      <c r="F138" s="16">
        <v>1.7486261980830742</v>
      </c>
      <c r="G138" s="16">
        <f t="shared" si="6"/>
        <v>0.42190926517572186</v>
      </c>
      <c r="H138" s="16">
        <f t="shared" si="8"/>
        <v>1.19822231309905E-2</v>
      </c>
      <c r="I138" s="16">
        <f t="shared" si="7"/>
        <v>5.9911115654952496E-2</v>
      </c>
    </row>
    <row r="139" spans="1:35" x14ac:dyDescent="0.25">
      <c r="B139" t="s">
        <v>15</v>
      </c>
      <c r="C139" s="2" t="s">
        <v>22</v>
      </c>
      <c r="D139">
        <v>5</v>
      </c>
      <c r="E139" s="16">
        <v>1.04</v>
      </c>
      <c r="F139" s="16">
        <v>2.3784094033181731</v>
      </c>
      <c r="G139" s="16">
        <f t="shared" si="6"/>
        <v>0.69271604342681425</v>
      </c>
      <c r="H139" s="16">
        <f t="shared" si="8"/>
        <v>1.4408493703277736E-2</v>
      </c>
      <c r="I139" s="16">
        <f t="shared" si="7"/>
        <v>7.204246851638868E-2</v>
      </c>
    </row>
    <row r="140" spans="1:35" x14ac:dyDescent="0.25">
      <c r="B140" t="s">
        <v>15</v>
      </c>
      <c r="C140" s="2" t="s">
        <v>23</v>
      </c>
      <c r="D140">
        <v>5</v>
      </c>
      <c r="E140" s="16">
        <v>1.38</v>
      </c>
      <c r="F140" s="16">
        <v>2.2075988101070894</v>
      </c>
      <c r="G140" s="16">
        <f t="shared" si="6"/>
        <v>0.6192674883460485</v>
      </c>
      <c r="H140" s="16">
        <f t="shared" si="8"/>
        <v>1.7091782678350938E-2</v>
      </c>
      <c r="I140" s="16">
        <f t="shared" si="7"/>
        <v>8.5458913391754682E-2</v>
      </c>
    </row>
    <row r="141" spans="1:35" x14ac:dyDescent="0.25">
      <c r="B141" t="s">
        <v>15</v>
      </c>
      <c r="C141" s="8" t="s">
        <v>24</v>
      </c>
      <c r="D141">
        <v>5</v>
      </c>
      <c r="E141" s="16">
        <v>1.3</v>
      </c>
      <c r="F141" s="16">
        <v>1.5590645612632479</v>
      </c>
      <c r="G141" s="16">
        <f t="shared" si="6"/>
        <v>0.3403977613431966</v>
      </c>
      <c r="H141" s="16">
        <f t="shared" si="8"/>
        <v>8.8503417949231129E-3</v>
      </c>
      <c r="I141" s="16">
        <f t="shared" si="7"/>
        <v>4.4251708974615563E-2</v>
      </c>
    </row>
    <row r="142" spans="1:35" x14ac:dyDescent="0.25">
      <c r="B142" t="s">
        <v>15</v>
      </c>
      <c r="C142" s="2" t="s">
        <v>25</v>
      </c>
      <c r="D142">
        <v>5</v>
      </c>
      <c r="E142" s="16">
        <v>1.36</v>
      </c>
      <c r="F142" s="16">
        <v>3.5678294629390472</v>
      </c>
      <c r="G142" s="16">
        <f t="shared" si="6"/>
        <v>1.2041666690637902</v>
      </c>
      <c r="H142" s="16">
        <f t="shared" si="8"/>
        <v>3.2753333398535096E-2</v>
      </c>
      <c r="I142" s="16">
        <f t="shared" si="7"/>
        <v>0.16376666699267547</v>
      </c>
      <c r="J142">
        <f>SUM(I133:I142)</f>
        <v>0.64115232233042341</v>
      </c>
      <c r="K142">
        <f>(J142/50)*100</f>
        <v>1.2823046446608468</v>
      </c>
      <c r="L142">
        <f>K142*10^4</f>
        <v>12823.046446608469</v>
      </c>
      <c r="M142">
        <f>L142/10^6</f>
        <v>1.2823046446608468E-2</v>
      </c>
      <c r="N142">
        <f>M142*10^4</f>
        <v>128.2304644660847</v>
      </c>
    </row>
    <row r="143" spans="1:35" x14ac:dyDescent="0.25">
      <c r="A143" t="s">
        <v>39</v>
      </c>
      <c r="B143" t="s">
        <v>15</v>
      </c>
      <c r="C143" s="2" t="s">
        <v>16</v>
      </c>
      <c r="D143">
        <v>5</v>
      </c>
      <c r="E143" s="16">
        <v>1.42</v>
      </c>
      <c r="F143" s="16">
        <v>2.4889865121119348</v>
      </c>
      <c r="G143" s="16">
        <f t="shared" si="6"/>
        <v>0.74026420020813188</v>
      </c>
      <c r="H143" s="16">
        <f t="shared" si="8"/>
        <v>2.1023503285910943E-2</v>
      </c>
      <c r="I143" s="16">
        <f t="shared" si="7"/>
        <v>0.10511751642955472</v>
      </c>
      <c r="AG143" s="1"/>
      <c r="AH143" s="1"/>
      <c r="AI143" s="1"/>
    </row>
    <row r="144" spans="1:35" x14ac:dyDescent="0.25">
      <c r="B144" t="s">
        <v>15</v>
      </c>
      <c r="C144" s="7" t="s">
        <v>17</v>
      </c>
      <c r="D144">
        <v>5</v>
      </c>
      <c r="E144" s="16">
        <v>1.56</v>
      </c>
      <c r="F144" s="16">
        <v>2.6394642143142679</v>
      </c>
      <c r="G144" s="16">
        <f t="shared" si="6"/>
        <v>0.80496961215513507</v>
      </c>
      <c r="H144" s="16">
        <f t="shared" si="8"/>
        <v>2.5115051899240216E-2</v>
      </c>
      <c r="I144" s="16">
        <f t="shared" si="7"/>
        <v>0.12557525949620107</v>
      </c>
      <c r="AG144" s="1"/>
      <c r="AH144" s="1"/>
      <c r="AI144" s="1"/>
    </row>
    <row r="145" spans="1:35" x14ac:dyDescent="0.25">
      <c r="B145" t="s">
        <v>15</v>
      </c>
      <c r="C145" s="7" t="s">
        <v>18</v>
      </c>
      <c r="D145">
        <v>5</v>
      </c>
      <c r="E145" s="16">
        <v>1.52</v>
      </c>
      <c r="F145" s="16">
        <v>2.3777806632489757</v>
      </c>
      <c r="G145" s="16">
        <f t="shared" si="6"/>
        <v>0.69244568519705951</v>
      </c>
      <c r="H145" s="16">
        <f t="shared" si="8"/>
        <v>2.1050348829990611E-2</v>
      </c>
      <c r="I145" s="16">
        <f t="shared" si="7"/>
        <v>0.10525174414995306</v>
      </c>
      <c r="AG145" s="1"/>
      <c r="AH145" s="1"/>
      <c r="AI145" s="1"/>
    </row>
    <row r="146" spans="1:35" x14ac:dyDescent="0.25">
      <c r="B146" t="s">
        <v>15</v>
      </c>
      <c r="C146" s="2" t="s">
        <v>19</v>
      </c>
      <c r="D146">
        <v>5</v>
      </c>
      <c r="E146" s="16">
        <v>1.72</v>
      </c>
      <c r="F146" s="16">
        <v>2.1684972364700439</v>
      </c>
      <c r="G146" s="16">
        <f t="shared" si="6"/>
        <v>0.60245381168211876</v>
      </c>
      <c r="H146" s="16">
        <f t="shared" si="8"/>
        <v>2.0724411121864884E-2</v>
      </c>
      <c r="I146" s="16">
        <f t="shared" si="7"/>
        <v>0.10362205560932441</v>
      </c>
      <c r="AG146" s="1"/>
      <c r="AH146" s="1"/>
      <c r="AI146" s="1"/>
    </row>
    <row r="147" spans="1:35" x14ac:dyDescent="0.25">
      <c r="B147" t="s">
        <v>15</v>
      </c>
      <c r="C147" s="2" t="s">
        <v>20</v>
      </c>
      <c r="D147">
        <v>5</v>
      </c>
      <c r="E147" s="16">
        <v>1.8</v>
      </c>
      <c r="F147" s="16">
        <v>1.9890205021329537</v>
      </c>
      <c r="G147" s="16">
        <f t="shared" si="6"/>
        <v>0.52527881591716996</v>
      </c>
      <c r="H147" s="16">
        <f t="shared" si="8"/>
        <v>1.8910037373018121E-2</v>
      </c>
      <c r="I147" s="16">
        <f t="shared" si="7"/>
        <v>9.4550186865090605E-2</v>
      </c>
      <c r="AA147" s="9"/>
      <c r="AG147" s="1"/>
      <c r="AH147" s="1"/>
      <c r="AI147" s="1"/>
    </row>
    <row r="148" spans="1:35" x14ac:dyDescent="0.25">
      <c r="B148" t="s">
        <v>15</v>
      </c>
      <c r="C148" s="2" t="s">
        <v>21</v>
      </c>
      <c r="D148">
        <v>5</v>
      </c>
      <c r="E148" s="16">
        <v>1.74</v>
      </c>
      <c r="F148" s="16">
        <v>3.4256869009584663</v>
      </c>
      <c r="G148" s="16">
        <f t="shared" si="6"/>
        <v>1.1430453674121404</v>
      </c>
      <c r="H148" s="16">
        <f t="shared" si="8"/>
        <v>3.9777978785942483E-2</v>
      </c>
      <c r="I148" s="16">
        <f t="shared" si="7"/>
        <v>0.1988898939297124</v>
      </c>
      <c r="AA148" s="2"/>
      <c r="AG148" s="1"/>
      <c r="AH148" s="1"/>
      <c r="AI148" s="1"/>
    </row>
    <row r="149" spans="1:35" x14ac:dyDescent="0.25">
      <c r="B149" t="s">
        <v>15</v>
      </c>
      <c r="C149" s="2" t="s">
        <v>22</v>
      </c>
      <c r="D149">
        <v>5</v>
      </c>
      <c r="E149" s="16">
        <v>1.68</v>
      </c>
      <c r="F149" s="16">
        <v>3.1781052566982764</v>
      </c>
      <c r="G149" s="16">
        <f t="shared" si="6"/>
        <v>1.0365852603802588</v>
      </c>
      <c r="H149" s="16">
        <f t="shared" si="8"/>
        <v>3.4829264748776692E-2</v>
      </c>
      <c r="I149" s="16">
        <f t="shared" si="7"/>
        <v>0.17414632374388345</v>
      </c>
      <c r="AG149" s="1"/>
      <c r="AH149" s="1"/>
      <c r="AI149" s="1"/>
    </row>
    <row r="150" spans="1:35" x14ac:dyDescent="0.25">
      <c r="B150" t="s">
        <v>15</v>
      </c>
      <c r="C150" s="2" t="s">
        <v>23</v>
      </c>
      <c r="D150">
        <v>5</v>
      </c>
      <c r="E150" s="16">
        <v>1.7</v>
      </c>
      <c r="F150" s="16">
        <v>1.9586581469648623</v>
      </c>
      <c r="G150" s="16">
        <f t="shared" si="6"/>
        <v>0.51222300319489067</v>
      </c>
      <c r="H150" s="16">
        <f t="shared" si="8"/>
        <v>1.741558210862628E-2</v>
      </c>
      <c r="I150" s="16">
        <f t="shared" si="7"/>
        <v>8.7077910543131409E-2</v>
      </c>
      <c r="AG150" s="1"/>
      <c r="AH150" s="1"/>
      <c r="AI150" s="1"/>
    </row>
    <row r="151" spans="1:35" x14ac:dyDescent="0.25">
      <c r="B151" t="s">
        <v>15</v>
      </c>
      <c r="C151" s="8" t="s">
        <v>24</v>
      </c>
      <c r="D151">
        <v>5</v>
      </c>
      <c r="E151" s="16">
        <v>1.68</v>
      </c>
      <c r="F151" s="16">
        <v>2.0267433140020454</v>
      </c>
      <c r="G151" s="16">
        <f t="shared" si="6"/>
        <v>0.54149962502087945</v>
      </c>
      <c r="H151" s="16">
        <f t="shared" si="8"/>
        <v>1.8194387400701551E-2</v>
      </c>
      <c r="I151" s="16">
        <f t="shared" si="7"/>
        <v>9.0971937003507752E-2</v>
      </c>
      <c r="AG151" s="1"/>
      <c r="AH151" s="1"/>
      <c r="AI151" s="1"/>
    </row>
    <row r="152" spans="1:35" x14ac:dyDescent="0.25">
      <c r="B152" t="s">
        <v>15</v>
      </c>
      <c r="C152" s="2" t="s">
        <v>25</v>
      </c>
      <c r="D152">
        <v>5</v>
      </c>
      <c r="E152" s="16">
        <v>1.66</v>
      </c>
      <c r="F152" s="16">
        <v>2.0181836548742931</v>
      </c>
      <c r="G152" s="16">
        <f t="shared" si="6"/>
        <v>0.53781897159594605</v>
      </c>
      <c r="H152" s="16">
        <f t="shared" si="8"/>
        <v>1.7855589856985408E-2</v>
      </c>
      <c r="I152" s="16">
        <f t="shared" si="7"/>
        <v>8.9277949284927036E-2</v>
      </c>
      <c r="J152">
        <f>SUM(I143:I152)</f>
        <v>1.1744807770552859</v>
      </c>
      <c r="K152">
        <f>(J152/50)*100</f>
        <v>2.3489615541105717</v>
      </c>
      <c r="L152">
        <f>K152*10^4</f>
        <v>23489.615541105719</v>
      </c>
      <c r="M152">
        <f>L152/10^6</f>
        <v>2.3489615541105718E-2</v>
      </c>
      <c r="N152">
        <f>M152*10^4</f>
        <v>234.89615541105718</v>
      </c>
      <c r="AG152" s="1"/>
      <c r="AH152" s="1"/>
      <c r="AI152" s="1"/>
    </row>
    <row r="153" spans="1:35" x14ac:dyDescent="0.25">
      <c r="A153" t="s">
        <v>40</v>
      </c>
      <c r="B153" t="s">
        <v>41</v>
      </c>
      <c r="C153" t="s">
        <v>16</v>
      </c>
      <c r="D153">
        <v>5</v>
      </c>
      <c r="E153" s="16">
        <v>1.845</v>
      </c>
      <c r="F153" s="16">
        <v>1.5288977635782706</v>
      </c>
      <c r="G153" s="16">
        <f>-0.21+0.4*F153</f>
        <v>0.40155910543130835</v>
      </c>
      <c r="H153" s="16">
        <f t="shared" ref="H153:H202" si="9">E153*(G153/100)</f>
        <v>7.4087654952076382E-3</v>
      </c>
      <c r="I153" s="16">
        <f t="shared" si="7"/>
        <v>3.7043827476038189E-2</v>
      </c>
    </row>
    <row r="154" spans="1:35" x14ac:dyDescent="0.25">
      <c r="B154" t="s">
        <v>41</v>
      </c>
      <c r="C154" t="s">
        <v>17</v>
      </c>
      <c r="D154">
        <v>5</v>
      </c>
      <c r="E154" s="16">
        <v>1.97</v>
      </c>
      <c r="F154" s="16">
        <v>1.3777955271565485</v>
      </c>
      <c r="G154" s="16">
        <f t="shared" ref="G154:G160" si="10">-0.21+0.4*F154</f>
        <v>0.34111821086261951</v>
      </c>
      <c r="H154" s="16">
        <f t="shared" si="9"/>
        <v>6.7200287539936048E-3</v>
      </c>
      <c r="I154" s="16">
        <f t="shared" si="7"/>
        <v>3.3600143769968026E-2</v>
      </c>
    </row>
    <row r="155" spans="1:35" x14ac:dyDescent="0.25">
      <c r="B155" t="s">
        <v>41</v>
      </c>
      <c r="C155" t="s">
        <v>18</v>
      </c>
      <c r="D155">
        <v>5</v>
      </c>
      <c r="E155" s="16">
        <v>1.96</v>
      </c>
      <c r="F155" s="16">
        <v>0.24992804317409908</v>
      </c>
      <c r="G155" s="16">
        <f t="shared" si="10"/>
        <v>-0.11002878273036035</v>
      </c>
      <c r="H155" s="16">
        <f t="shared" si="9"/>
        <v>-2.1565641415150624E-3</v>
      </c>
      <c r="I155" s="16">
        <f t="shared" si="7"/>
        <v>-1.0782820707575313E-2</v>
      </c>
    </row>
    <row r="156" spans="1:35" x14ac:dyDescent="0.25">
      <c r="B156" t="s">
        <v>41</v>
      </c>
      <c r="C156" t="s">
        <v>19</v>
      </c>
      <c r="D156">
        <v>5</v>
      </c>
      <c r="E156" s="16">
        <v>1.98</v>
      </c>
      <c r="F156" s="16">
        <v>1.7489606875075603</v>
      </c>
      <c r="G156" s="16">
        <f t="shared" si="10"/>
        <v>0.48958427500302415</v>
      </c>
      <c r="H156" s="16">
        <f t="shared" si="9"/>
        <v>9.6937686450598772E-3</v>
      </c>
      <c r="I156" s="16">
        <f t="shared" si="7"/>
        <v>4.8468843225299388E-2</v>
      </c>
    </row>
    <row r="157" spans="1:35" x14ac:dyDescent="0.25">
      <c r="B157" t="s">
        <v>41</v>
      </c>
      <c r="C157" t="s">
        <v>20</v>
      </c>
      <c r="D157">
        <v>5</v>
      </c>
      <c r="E157" s="16">
        <v>1.655</v>
      </c>
      <c r="F157" s="16">
        <v>1.7482258699632367</v>
      </c>
      <c r="G157" s="16">
        <f t="shared" si="10"/>
        <v>0.4892903479852948</v>
      </c>
      <c r="H157" s="16">
        <f t="shared" si="9"/>
        <v>8.0977552591566283E-3</v>
      </c>
      <c r="I157" s="16">
        <f t="shared" si="7"/>
        <v>4.0488776295783138E-2</v>
      </c>
    </row>
    <row r="158" spans="1:35" x14ac:dyDescent="0.25">
      <c r="B158" t="s">
        <v>41</v>
      </c>
      <c r="C158" t="s">
        <v>21</v>
      </c>
      <c r="D158">
        <v>5</v>
      </c>
      <c r="E158" s="16">
        <v>1.47</v>
      </c>
      <c r="F158" s="16">
        <v>1.4284378369084134</v>
      </c>
      <c r="G158" s="16">
        <f t="shared" si="10"/>
        <v>0.36137513476336547</v>
      </c>
      <c r="H158" s="16">
        <f t="shared" si="9"/>
        <v>5.3122144810214718E-3</v>
      </c>
      <c r="I158" s="16">
        <f t="shared" si="7"/>
        <v>2.6561072405107359E-2</v>
      </c>
    </row>
    <row r="159" spans="1:35" x14ac:dyDescent="0.25">
      <c r="B159" t="s">
        <v>41</v>
      </c>
      <c r="C159" t="s">
        <v>22</v>
      </c>
      <c r="D159">
        <v>5</v>
      </c>
      <c r="E159" s="16">
        <v>1.425</v>
      </c>
      <c r="F159" s="16">
        <v>1.2787293137922666</v>
      </c>
      <c r="G159" s="16">
        <f t="shared" si="10"/>
        <v>0.30149172551690673</v>
      </c>
      <c r="H159" s="16">
        <f t="shared" si="9"/>
        <v>4.2962570886159205E-3</v>
      </c>
      <c r="I159" s="16">
        <f t="shared" si="7"/>
        <v>2.1481285443079604E-2</v>
      </c>
    </row>
    <row r="160" spans="1:35" x14ac:dyDescent="0.25">
      <c r="B160" t="s">
        <v>41</v>
      </c>
      <c r="C160" t="s">
        <v>23</v>
      </c>
      <c r="D160">
        <v>5</v>
      </c>
      <c r="E160" s="16">
        <v>1.97</v>
      </c>
      <c r="F160" s="16">
        <v>1.3695921351515428</v>
      </c>
      <c r="G160" s="16">
        <f t="shared" si="10"/>
        <v>0.33783685406061714</v>
      </c>
      <c r="H160" s="16">
        <f t="shared" si="9"/>
        <v>6.6553860249941579E-3</v>
      </c>
      <c r="I160" s="16">
        <f t="shared" si="7"/>
        <v>3.3276930124970787E-2</v>
      </c>
    </row>
    <row r="161" spans="1:23" x14ac:dyDescent="0.25">
      <c r="B161" t="s">
        <v>41</v>
      </c>
      <c r="C161" t="s">
        <v>24</v>
      </c>
      <c r="D161">
        <v>5</v>
      </c>
      <c r="E161" s="16">
        <v>1.395</v>
      </c>
      <c r="F161" s="16">
        <v>2.0587647411553016</v>
      </c>
      <c r="G161" s="16">
        <f t="shared" ref="G161:G190" si="11">-0.33+0.43*F161</f>
        <v>0.55526883869677968</v>
      </c>
      <c r="H161" s="16">
        <f t="shared" si="9"/>
        <v>7.7460002998200762E-3</v>
      </c>
      <c r="I161" s="16">
        <f t="shared" si="7"/>
        <v>3.8730001499100379E-2</v>
      </c>
    </row>
    <row r="162" spans="1:23" x14ac:dyDescent="0.25">
      <c r="B162" t="s">
        <v>41</v>
      </c>
      <c r="C162" t="s">
        <v>25</v>
      </c>
      <c r="D162">
        <v>5</v>
      </c>
      <c r="E162" s="16">
        <v>1.04</v>
      </c>
      <c r="F162" s="16">
        <v>1.7141784381534222</v>
      </c>
      <c r="G162" s="16">
        <f>-0.21+0.4*F162</f>
        <v>0.47567137526136893</v>
      </c>
      <c r="H162" s="16">
        <f t="shared" si="9"/>
        <v>4.9469823027182367E-3</v>
      </c>
      <c r="I162" s="16">
        <f t="shared" si="7"/>
        <v>2.4734911513591182E-2</v>
      </c>
      <c r="J162">
        <f>SUM(I153:I162)</f>
        <v>0.29360297104536276</v>
      </c>
      <c r="K162">
        <f>(J162/45)*100</f>
        <v>0.65245104676747279</v>
      </c>
      <c r="L162">
        <f>K162*10^4</f>
        <v>6524.5104676747278</v>
      </c>
      <c r="M162">
        <f>L162/10^6</f>
        <v>6.5245104676747278E-3</v>
      </c>
      <c r="N162">
        <f>M162*10^4</f>
        <v>65.245104676747275</v>
      </c>
    </row>
    <row r="163" spans="1:23" x14ac:dyDescent="0.25">
      <c r="A163" t="s">
        <v>42</v>
      </c>
      <c r="B163" t="s">
        <v>41</v>
      </c>
      <c r="C163" t="s">
        <v>16</v>
      </c>
      <c r="D163">
        <v>5</v>
      </c>
      <c r="E163" s="16">
        <v>1.6850000000000001</v>
      </c>
      <c r="F163" s="16">
        <v>0.88944038691477378</v>
      </c>
      <c r="G163" s="16">
        <f t="shared" ref="G163:G170" si="12">-0.21+0.4*F163</f>
        <v>0.14577615476590952</v>
      </c>
      <c r="H163" s="16">
        <f t="shared" si="9"/>
        <v>2.4563282078055755E-3</v>
      </c>
      <c r="I163" s="16">
        <f t="shared" si="7"/>
        <v>1.2281641039027878E-2</v>
      </c>
    </row>
    <row r="164" spans="1:23" x14ac:dyDescent="0.25">
      <c r="B164" t="s">
        <v>41</v>
      </c>
      <c r="C164" t="s">
        <v>17</v>
      </c>
      <c r="D164">
        <v>5</v>
      </c>
      <c r="E164" s="16">
        <v>1.925</v>
      </c>
      <c r="F164" s="16">
        <v>0.55944457378563839</v>
      </c>
      <c r="G164" s="16">
        <f t="shared" si="12"/>
        <v>1.377782951425538E-2</v>
      </c>
      <c r="H164" s="16">
        <f t="shared" si="9"/>
        <v>2.652232181494161E-4</v>
      </c>
      <c r="I164" s="16">
        <f t="shared" si="7"/>
        <v>1.3261160907470804E-3</v>
      </c>
    </row>
    <row r="165" spans="1:23" x14ac:dyDescent="0.25">
      <c r="B165" t="s">
        <v>41</v>
      </c>
      <c r="C165" t="s">
        <v>18</v>
      </c>
      <c r="D165">
        <v>5</v>
      </c>
      <c r="E165" s="16">
        <v>1.885</v>
      </c>
      <c r="F165" s="16">
        <v>1.3788614356217934</v>
      </c>
      <c r="G165" s="16">
        <f t="shared" si="12"/>
        <v>0.34154457424871743</v>
      </c>
      <c r="H165" s="16">
        <f t="shared" si="9"/>
        <v>6.4381152245883231E-3</v>
      </c>
      <c r="I165" s="16">
        <f t="shared" si="7"/>
        <v>3.2190576122941614E-2</v>
      </c>
    </row>
    <row r="166" spans="1:23" x14ac:dyDescent="0.25">
      <c r="B166" t="s">
        <v>41</v>
      </c>
      <c r="C166" t="s">
        <v>19</v>
      </c>
      <c r="D166">
        <v>5</v>
      </c>
      <c r="E166" s="16">
        <v>1.925</v>
      </c>
      <c r="F166" s="16">
        <v>1.1385140418686732</v>
      </c>
      <c r="G166" s="16">
        <f t="shared" si="12"/>
        <v>0.24540561674746933</v>
      </c>
      <c r="H166" s="16">
        <f t="shared" si="9"/>
        <v>4.7240581223887846E-3</v>
      </c>
      <c r="I166" s="16">
        <f t="shared" si="7"/>
        <v>2.3620290611943921E-2</v>
      </c>
    </row>
    <row r="167" spans="1:23" x14ac:dyDescent="0.25">
      <c r="B167" t="s">
        <v>41</v>
      </c>
      <c r="C167" t="s">
        <v>20</v>
      </c>
      <c r="D167">
        <v>5</v>
      </c>
      <c r="E167" s="16">
        <v>1.93</v>
      </c>
      <c r="F167" s="16">
        <v>1.2092226909263544</v>
      </c>
      <c r="G167" s="16">
        <f t="shared" si="12"/>
        <v>0.27368907637054174</v>
      </c>
      <c r="H167" s="16">
        <f t="shared" si="9"/>
        <v>5.2821991739514561E-3</v>
      </c>
      <c r="I167" s="16">
        <f t="shared" si="7"/>
        <v>2.641099586975728E-2</v>
      </c>
    </row>
    <row r="168" spans="1:23" x14ac:dyDescent="0.25">
      <c r="B168" t="s">
        <v>41</v>
      </c>
      <c r="C168" t="s">
        <v>21</v>
      </c>
      <c r="D168">
        <v>5</v>
      </c>
      <c r="E168" s="16">
        <v>0.69499999999999995</v>
      </c>
      <c r="F168" s="16">
        <v>1.2394964028776858</v>
      </c>
      <c r="G168" s="16">
        <f t="shared" si="12"/>
        <v>0.28579856115107438</v>
      </c>
      <c r="H168" s="16">
        <f t="shared" si="9"/>
        <v>1.9862999999999669E-3</v>
      </c>
      <c r="I168" s="16">
        <f t="shared" si="7"/>
        <v>9.9314999999998346E-3</v>
      </c>
    </row>
    <row r="169" spans="1:23" x14ac:dyDescent="0.25">
      <c r="B169" t="s">
        <v>41</v>
      </c>
      <c r="C169" t="s">
        <v>22</v>
      </c>
      <c r="D169">
        <v>5</v>
      </c>
      <c r="E169" s="16">
        <v>1.86</v>
      </c>
      <c r="F169" s="16">
        <v>1.949152677857708</v>
      </c>
      <c r="G169" s="16">
        <f t="shared" si="12"/>
        <v>0.56966107114308329</v>
      </c>
      <c r="H169" s="16">
        <f t="shared" si="9"/>
        <v>1.059569592326135E-2</v>
      </c>
      <c r="I169" s="16">
        <f t="shared" si="7"/>
        <v>5.2978479616306751E-2</v>
      </c>
    </row>
    <row r="170" spans="1:23" x14ac:dyDescent="0.25">
      <c r="B170" t="s">
        <v>41</v>
      </c>
      <c r="C170" t="s">
        <v>23</v>
      </c>
      <c r="D170">
        <v>5</v>
      </c>
      <c r="E170" s="16">
        <v>1.47</v>
      </c>
      <c r="F170" s="16">
        <v>1.6196521391443415</v>
      </c>
      <c r="G170" s="16">
        <f t="shared" si="12"/>
        <v>0.43786085565773669</v>
      </c>
      <c r="H170" s="16">
        <f t="shared" si="9"/>
        <v>6.4365545781687288E-3</v>
      </c>
      <c r="I170" s="16">
        <f t="shared" si="7"/>
        <v>3.2182772890843647E-2</v>
      </c>
    </row>
    <row r="171" spans="1:23" x14ac:dyDescent="0.25">
      <c r="B171" t="s">
        <v>41</v>
      </c>
      <c r="C171" t="s">
        <v>24</v>
      </c>
      <c r="D171">
        <v>5</v>
      </c>
      <c r="E171" s="16">
        <v>0.92</v>
      </c>
      <c r="F171" s="16">
        <v>2.1389007570188552</v>
      </c>
      <c r="G171" s="16">
        <f t="shared" si="11"/>
        <v>0.58972732551810769</v>
      </c>
      <c r="H171" s="16">
        <f t="shared" si="9"/>
        <v>5.4254913947665902E-3</v>
      </c>
      <c r="I171" s="16">
        <f t="shared" si="7"/>
        <v>2.7127456973832953E-2</v>
      </c>
    </row>
    <row r="172" spans="1:23" x14ac:dyDescent="0.25">
      <c r="B172" t="s">
        <v>41</v>
      </c>
      <c r="C172" t="s">
        <v>25</v>
      </c>
      <c r="D172">
        <v>5</v>
      </c>
      <c r="E172" s="16">
        <v>1.395</v>
      </c>
      <c r="F172" s="16">
        <v>2.3576423576423466</v>
      </c>
      <c r="G172" s="16">
        <f t="shared" si="11"/>
        <v>0.68378621378620896</v>
      </c>
      <c r="H172" s="16">
        <f t="shared" si="9"/>
        <v>9.5388176823176154E-3</v>
      </c>
      <c r="I172" s="16">
        <f t="shared" si="7"/>
        <v>4.7694088411588079E-2</v>
      </c>
      <c r="J172">
        <f>SUM(I163:I172)</f>
        <v>0.26574391762698901</v>
      </c>
      <c r="K172">
        <f>(J172/45)*100</f>
        <v>0.59054203917108672</v>
      </c>
      <c r="L172">
        <f>K172*10^4</f>
        <v>5905.4203917108671</v>
      </c>
      <c r="M172">
        <f>L172/10^6</f>
        <v>5.9054203917108675E-3</v>
      </c>
      <c r="N172">
        <f>M172*10^4</f>
        <v>59.054203917108673</v>
      </c>
      <c r="U172" s="1"/>
      <c r="V172" s="1"/>
      <c r="W172" s="1"/>
    </row>
    <row r="173" spans="1:23" x14ac:dyDescent="0.25">
      <c r="A173" t="s">
        <v>43</v>
      </c>
      <c r="B173" t="s">
        <v>41</v>
      </c>
      <c r="C173" t="s">
        <v>16</v>
      </c>
      <c r="D173">
        <v>5</v>
      </c>
      <c r="E173" s="16">
        <v>1.53</v>
      </c>
      <c r="F173" s="16">
        <v>0.90973208796865368</v>
      </c>
      <c r="G173" s="16">
        <f>-0.21+0.4*F173</f>
        <v>0.15389283518746152</v>
      </c>
      <c r="H173" s="16">
        <f t="shared" si="9"/>
        <v>2.3545603783681614E-3</v>
      </c>
      <c r="I173" s="16">
        <f t="shared" si="7"/>
        <v>1.1772801891840807E-2</v>
      </c>
      <c r="U173" s="1"/>
      <c r="V173" s="1"/>
      <c r="W173" s="1"/>
    </row>
    <row r="174" spans="1:23" x14ac:dyDescent="0.25">
      <c r="B174" t="s">
        <v>41</v>
      </c>
      <c r="C174" t="s">
        <v>17</v>
      </c>
      <c r="D174">
        <v>5</v>
      </c>
      <c r="E174" s="16">
        <v>1.595</v>
      </c>
      <c r="F174" s="16">
        <v>0.28978216587233829</v>
      </c>
      <c r="G174" s="16">
        <f>-0.33+0.43*F174</f>
        <v>-0.20539366867489456</v>
      </c>
      <c r="H174" s="16">
        <f t="shared" si="9"/>
        <v>-3.2760290153645683E-3</v>
      </c>
      <c r="I174" s="16">
        <f t="shared" si="7"/>
        <v>-1.6380145076822842E-2</v>
      </c>
      <c r="U174" s="1"/>
      <c r="V174" s="1"/>
      <c r="W174" s="1"/>
    </row>
    <row r="175" spans="1:23" x14ac:dyDescent="0.25">
      <c r="B175" t="s">
        <v>41</v>
      </c>
      <c r="C175" t="s">
        <v>18</v>
      </c>
      <c r="D175">
        <v>5</v>
      </c>
      <c r="E175" s="16">
        <v>1.6950000000000001</v>
      </c>
      <c r="F175" s="16">
        <v>0.52962631131362681</v>
      </c>
      <c r="G175" s="16">
        <f t="shared" ref="G175:G180" si="13">-0.21+0.4*F175</f>
        <v>1.8505245254507308E-3</v>
      </c>
      <c r="H175" s="16">
        <f t="shared" si="9"/>
        <v>3.1366390706389887E-5</v>
      </c>
      <c r="I175" s="16">
        <f t="shared" si="7"/>
        <v>1.5683195353194943E-4</v>
      </c>
      <c r="U175" s="1"/>
      <c r="V175" s="1"/>
      <c r="W175" s="1"/>
    </row>
    <row r="176" spans="1:23" x14ac:dyDescent="0.25">
      <c r="B176" t="s">
        <v>41</v>
      </c>
      <c r="C176" t="s">
        <v>19</v>
      </c>
      <c r="D176">
        <v>5</v>
      </c>
      <c r="E176" s="16">
        <v>1.875</v>
      </c>
      <c r="F176" s="16">
        <v>0.93928488119032294</v>
      </c>
      <c r="G176" s="16">
        <f t="shared" si="13"/>
        <v>0.16571395247612922</v>
      </c>
      <c r="H176" s="16">
        <f t="shared" si="9"/>
        <v>3.1071366089274227E-3</v>
      </c>
      <c r="I176" s="16">
        <f t="shared" si="7"/>
        <v>1.5535683044637113E-2</v>
      </c>
      <c r="U176" s="1"/>
      <c r="V176" s="1"/>
      <c r="W176" s="1"/>
    </row>
    <row r="177" spans="1:23" x14ac:dyDescent="0.25">
      <c r="B177" t="s">
        <v>41</v>
      </c>
      <c r="C177" t="s">
        <v>20</v>
      </c>
      <c r="D177">
        <v>5</v>
      </c>
      <c r="E177" s="16">
        <v>1.865</v>
      </c>
      <c r="F177" s="16">
        <v>0.50956638803930587</v>
      </c>
      <c r="G177" s="16">
        <f t="shared" si="13"/>
        <v>-6.173444784277643E-3</v>
      </c>
      <c r="H177" s="16">
        <f t="shared" si="9"/>
        <v>-1.1513474522677805E-4</v>
      </c>
      <c r="I177" s="16">
        <f t="shared" si="7"/>
        <v>-5.7567372613389028E-4</v>
      </c>
      <c r="U177" s="1"/>
      <c r="V177" s="1"/>
      <c r="W177" s="1"/>
    </row>
    <row r="178" spans="1:23" x14ac:dyDescent="0.25">
      <c r="B178" t="s">
        <v>41</v>
      </c>
      <c r="C178" t="s">
        <v>21</v>
      </c>
      <c r="D178">
        <v>5</v>
      </c>
      <c r="E178" s="16">
        <v>1.7949999999999999</v>
      </c>
      <c r="F178" s="16">
        <v>0.52988007195682529</v>
      </c>
      <c r="G178" s="16">
        <f t="shared" si="13"/>
        <v>1.9520287827301253E-3</v>
      </c>
      <c r="H178" s="16">
        <f t="shared" si="9"/>
        <v>3.5038916650005743E-5</v>
      </c>
      <c r="I178" s="16">
        <f t="shared" si="7"/>
        <v>1.7519458325002872E-4</v>
      </c>
      <c r="U178" s="1"/>
      <c r="V178" s="1"/>
      <c r="W178" s="1"/>
    </row>
    <row r="179" spans="1:23" x14ac:dyDescent="0.25">
      <c r="B179" t="s">
        <v>41</v>
      </c>
      <c r="C179" t="s">
        <v>22</v>
      </c>
      <c r="D179">
        <v>5</v>
      </c>
      <c r="E179" s="16">
        <v>1.78</v>
      </c>
      <c r="F179" s="16">
        <v>1.2993603278256858</v>
      </c>
      <c r="G179" s="16">
        <f t="shared" si="13"/>
        <v>0.30974413113027432</v>
      </c>
      <c r="H179" s="16">
        <f t="shared" si="9"/>
        <v>5.5134455341188833E-3</v>
      </c>
      <c r="I179" s="16">
        <f t="shared" si="7"/>
        <v>2.7567227670594417E-2</v>
      </c>
      <c r="U179" s="1"/>
      <c r="V179" s="1"/>
      <c r="W179" s="1"/>
    </row>
    <row r="180" spans="1:23" x14ac:dyDescent="0.25">
      <c r="B180" t="s">
        <v>41</v>
      </c>
      <c r="C180" t="s">
        <v>23</v>
      </c>
      <c r="D180">
        <v>5</v>
      </c>
      <c r="E180" s="16">
        <v>1.68</v>
      </c>
      <c r="F180" s="16">
        <v>0.81960226659703883</v>
      </c>
      <c r="G180" s="16">
        <f t="shared" si="13"/>
        <v>0.11784090663881555</v>
      </c>
      <c r="H180" s="16">
        <f t="shared" si="9"/>
        <v>1.9797272315321009E-3</v>
      </c>
      <c r="I180" s="16">
        <f t="shared" si="7"/>
        <v>9.898636157660505E-3</v>
      </c>
      <c r="U180" s="1"/>
      <c r="V180" s="1"/>
      <c r="W180" s="1"/>
    </row>
    <row r="181" spans="1:23" x14ac:dyDescent="0.25">
      <c r="B181" t="s">
        <v>41</v>
      </c>
      <c r="C181" t="s">
        <v>24</v>
      </c>
      <c r="D181">
        <v>5</v>
      </c>
      <c r="E181" s="16">
        <v>1.415</v>
      </c>
      <c r="F181" s="16">
        <v>2.7584409881131373</v>
      </c>
      <c r="G181" s="16">
        <f t="shared" si="11"/>
        <v>0.85612962488864897</v>
      </c>
      <c r="H181" s="16">
        <f t="shared" si="9"/>
        <v>1.2114234192174382E-2</v>
      </c>
      <c r="I181" s="16">
        <f t="shared" si="7"/>
        <v>6.057117096087191E-2</v>
      </c>
      <c r="U181" s="1"/>
      <c r="V181" s="1"/>
      <c r="W181" s="1"/>
    </row>
    <row r="182" spans="1:23" x14ac:dyDescent="0.25">
      <c r="B182" t="s">
        <v>41</v>
      </c>
      <c r="C182" t="s">
        <v>25</v>
      </c>
      <c r="D182">
        <v>5</v>
      </c>
      <c r="E182" s="16">
        <v>1.33</v>
      </c>
      <c r="F182" s="16">
        <v>0.58976611633500853</v>
      </c>
      <c r="G182" s="16">
        <f>-0.21+0.4*F182</f>
        <v>2.5906446534003424E-2</v>
      </c>
      <c r="H182" s="16">
        <f t="shared" si="9"/>
        <v>3.4455573890224557E-4</v>
      </c>
      <c r="I182" s="16">
        <f t="shared" si="7"/>
        <v>1.7227786945112279E-3</v>
      </c>
      <c r="J182">
        <f>SUM(I173:I182)</f>
        <v>0.11044450615394123</v>
      </c>
      <c r="K182">
        <f>(J182/45)*100</f>
        <v>0.24543223589764718</v>
      </c>
      <c r="L182">
        <f>K182*10^4</f>
        <v>2454.3223589764716</v>
      </c>
      <c r="M182">
        <f>L182/10^6</f>
        <v>2.4543223589764715E-3</v>
      </c>
      <c r="N182">
        <f>M182*10^4</f>
        <v>24.543223589764715</v>
      </c>
    </row>
    <row r="183" spans="1:23" x14ac:dyDescent="0.25">
      <c r="A183" t="s">
        <v>44</v>
      </c>
      <c r="B183" t="s">
        <v>41</v>
      </c>
      <c r="C183" t="s">
        <v>16</v>
      </c>
      <c r="D183">
        <v>5</v>
      </c>
      <c r="E183" s="16">
        <v>0.76500000000000001</v>
      </c>
      <c r="F183" s="16">
        <v>1.7785771382893594</v>
      </c>
      <c r="G183" s="16">
        <f>-0.21+0.4*F183</f>
        <v>0.50143085531574383</v>
      </c>
      <c r="H183" s="16">
        <f t="shared" si="9"/>
        <v>3.8359460431654406E-3</v>
      </c>
      <c r="I183" s="16">
        <f t="shared" si="7"/>
        <v>1.9179730215827202E-2</v>
      </c>
    </row>
    <row r="184" spans="1:23" x14ac:dyDescent="0.25">
      <c r="B184" t="s">
        <v>41</v>
      </c>
      <c r="C184" t="s">
        <v>17</v>
      </c>
      <c r="D184">
        <v>5</v>
      </c>
      <c r="E184" s="16">
        <v>0.92</v>
      </c>
      <c r="F184" s="16">
        <v>2.1489325932296843</v>
      </c>
      <c r="G184" s="16">
        <f t="shared" si="11"/>
        <v>0.59404101508876428</v>
      </c>
      <c r="H184" s="16">
        <f t="shared" si="9"/>
        <v>5.4651773388166318E-3</v>
      </c>
      <c r="I184" s="16">
        <f t="shared" si="7"/>
        <v>2.732588669408316E-2</v>
      </c>
    </row>
    <row r="185" spans="1:23" x14ac:dyDescent="0.25">
      <c r="B185" t="s">
        <v>41</v>
      </c>
      <c r="C185" t="s">
        <v>18</v>
      </c>
      <c r="D185">
        <v>5</v>
      </c>
      <c r="E185" s="16">
        <v>1.0449999999999999</v>
      </c>
      <c r="F185" s="16">
        <v>1.6488549435370621</v>
      </c>
      <c r="G185" s="16">
        <f>-0.21+0.4*F185</f>
        <v>0.44954197741482493</v>
      </c>
      <c r="H185" s="16">
        <f t="shared" si="9"/>
        <v>4.6977136639849201E-3</v>
      </c>
      <c r="I185" s="16">
        <f t="shared" si="7"/>
        <v>2.3488568319924602E-2</v>
      </c>
    </row>
    <row r="186" spans="1:23" x14ac:dyDescent="0.25">
      <c r="B186" t="s">
        <v>41</v>
      </c>
      <c r="C186" t="s">
        <v>19</v>
      </c>
      <c r="D186">
        <v>5</v>
      </c>
      <c r="E186" s="16">
        <v>1.1200000000000001</v>
      </c>
      <c r="F186" s="16">
        <v>0.92936466641949234</v>
      </c>
      <c r="G186" s="16">
        <f t="shared" si="11"/>
        <v>6.9626806560381671E-2</v>
      </c>
      <c r="H186" s="16">
        <f t="shared" si="9"/>
        <v>7.7982023347627485E-4</v>
      </c>
      <c r="I186" s="16">
        <f t="shared" si="7"/>
        <v>3.8991011673813743E-3</v>
      </c>
    </row>
    <row r="187" spans="1:23" x14ac:dyDescent="0.25">
      <c r="B187" t="s">
        <v>41</v>
      </c>
      <c r="C187" t="s">
        <v>20</v>
      </c>
      <c r="D187">
        <v>5</v>
      </c>
      <c r="E187" s="16">
        <v>1.19</v>
      </c>
      <c r="F187" s="16">
        <v>1.088797707753959</v>
      </c>
      <c r="G187" s="16">
        <f t="shared" si="11"/>
        <v>0.13818301433420233</v>
      </c>
      <c r="H187" s="16">
        <f t="shared" si="9"/>
        <v>1.6443778705770077E-3</v>
      </c>
      <c r="I187" s="16">
        <f t="shared" si="7"/>
        <v>8.2218893528850385E-3</v>
      </c>
    </row>
    <row r="188" spans="1:23" x14ac:dyDescent="0.25">
      <c r="B188" t="s">
        <v>41</v>
      </c>
      <c r="C188" t="s">
        <v>21</v>
      </c>
      <c r="D188">
        <v>5</v>
      </c>
      <c r="E188" s="16">
        <v>1.04</v>
      </c>
      <c r="F188" s="16">
        <v>1.5782842594762578</v>
      </c>
      <c r="G188" s="16">
        <f t="shared" si="11"/>
        <v>0.34866223157479087</v>
      </c>
      <c r="H188" s="16">
        <f t="shared" si="9"/>
        <v>3.626087208377825E-3</v>
      </c>
      <c r="I188" s="16">
        <f t="shared" si="7"/>
        <v>1.8130436041889124E-2</v>
      </c>
    </row>
    <row r="189" spans="1:23" x14ac:dyDescent="0.25">
      <c r="B189" t="s">
        <v>41</v>
      </c>
      <c r="C189" t="s">
        <v>22</v>
      </c>
      <c r="D189">
        <v>5</v>
      </c>
      <c r="E189" s="16">
        <v>1.03</v>
      </c>
      <c r="F189" s="16">
        <v>1.5990405756546084</v>
      </c>
      <c r="G189" s="16">
        <f t="shared" si="11"/>
        <v>0.35758744753148158</v>
      </c>
      <c r="H189" s="16">
        <f t="shared" si="9"/>
        <v>3.6831507095742605E-3</v>
      </c>
      <c r="I189" s="16">
        <f t="shared" si="7"/>
        <v>1.8415753547871304E-2</v>
      </c>
    </row>
    <row r="190" spans="1:23" x14ac:dyDescent="0.25">
      <c r="B190" t="s">
        <v>41</v>
      </c>
      <c r="C190" t="s">
        <v>23</v>
      </c>
      <c r="D190">
        <v>5</v>
      </c>
      <c r="E190" s="16">
        <v>1</v>
      </c>
      <c r="F190" s="16">
        <v>2.0677167074009954</v>
      </c>
      <c r="G190" s="16">
        <f t="shared" si="11"/>
        <v>0.55911818418242798</v>
      </c>
      <c r="H190" s="16">
        <f t="shared" si="9"/>
        <v>5.5911818418242802E-3</v>
      </c>
      <c r="I190" s="16">
        <f t="shared" si="7"/>
        <v>2.7955909209121402E-2</v>
      </c>
    </row>
    <row r="191" spans="1:23" x14ac:dyDescent="0.25">
      <c r="B191" t="s">
        <v>41</v>
      </c>
      <c r="C191" t="s">
        <v>24</v>
      </c>
      <c r="D191">
        <v>5</v>
      </c>
      <c r="E191" s="16">
        <v>0.9</v>
      </c>
      <c r="F191" s="16">
        <v>1.6883239339400116</v>
      </c>
      <c r="G191" s="16">
        <f>-0.21+0.4*F191</f>
        <v>0.46532957357600468</v>
      </c>
      <c r="H191" s="16">
        <f t="shared" si="9"/>
        <v>4.1879661621840418E-3</v>
      </c>
      <c r="I191" s="16">
        <f t="shared" si="7"/>
        <v>2.0939830810920209E-2</v>
      </c>
    </row>
    <row r="192" spans="1:23" x14ac:dyDescent="0.25">
      <c r="B192" t="s">
        <v>41</v>
      </c>
      <c r="C192" t="s">
        <v>25</v>
      </c>
      <c r="D192">
        <v>5</v>
      </c>
      <c r="E192" s="16">
        <v>0.80500000000000005</v>
      </c>
      <c r="F192" s="16">
        <v>1.9280842119852877</v>
      </c>
      <c r="G192" s="16">
        <f t="shared" ref="G192:G196" si="14">-0.21+0.4*F192</f>
        <v>0.56123368479411517</v>
      </c>
      <c r="H192" s="16">
        <f t="shared" si="9"/>
        <v>4.5179311625926279E-3</v>
      </c>
      <c r="I192" s="16">
        <f t="shared" si="7"/>
        <v>2.2589655812963141E-2</v>
      </c>
      <c r="J192">
        <f>SUM(I183:I192)</f>
        <v>0.19014676117286655</v>
      </c>
      <c r="K192">
        <f>(J192/45)*100</f>
        <v>0.42254835816192565</v>
      </c>
      <c r="L192">
        <f>K192*10^4</f>
        <v>4225.4835816192563</v>
      </c>
      <c r="M192">
        <f>L192/10^6</f>
        <v>4.2254835816192566E-3</v>
      </c>
      <c r="N192">
        <f>M192*10^4</f>
        <v>42.254835816192568</v>
      </c>
    </row>
    <row r="193" spans="1:14" x14ac:dyDescent="0.25">
      <c r="A193" t="s">
        <v>45</v>
      </c>
      <c r="B193" t="s">
        <v>41</v>
      </c>
      <c r="C193" t="s">
        <v>16</v>
      </c>
      <c r="D193">
        <v>5</v>
      </c>
      <c r="E193" s="16">
        <v>1.06</v>
      </c>
      <c r="F193" s="16">
        <v>1.2593663314206633</v>
      </c>
      <c r="G193" s="16">
        <f t="shared" si="14"/>
        <v>0.29374653256826544</v>
      </c>
      <c r="H193" s="16">
        <f t="shared" si="9"/>
        <v>3.1137132452236137E-3</v>
      </c>
      <c r="I193" s="16">
        <f t="shared" si="7"/>
        <v>1.5568566226118068E-2</v>
      </c>
    </row>
    <row r="194" spans="1:14" x14ac:dyDescent="0.25">
      <c r="B194" t="s">
        <v>41</v>
      </c>
      <c r="C194" t="s">
        <v>17</v>
      </c>
      <c r="D194">
        <v>5</v>
      </c>
      <c r="E194" s="16">
        <v>1.36</v>
      </c>
      <c r="F194" s="16">
        <v>1.0395283053701019</v>
      </c>
      <c r="G194" s="16">
        <f t="shared" si="14"/>
        <v>0.20581132214804079</v>
      </c>
      <c r="H194" s="16">
        <f t="shared" si="9"/>
        <v>2.7990339812133552E-3</v>
      </c>
      <c r="I194" s="16">
        <f t="shared" si="7"/>
        <v>1.3995169906066775E-2</v>
      </c>
    </row>
    <row r="195" spans="1:14" x14ac:dyDescent="0.25">
      <c r="B195" t="s">
        <v>41</v>
      </c>
      <c r="C195" t="s">
        <v>18</v>
      </c>
      <c r="D195">
        <v>5</v>
      </c>
      <c r="E195" s="16">
        <v>1.06</v>
      </c>
      <c r="F195" s="16">
        <v>0.87929656274979218</v>
      </c>
      <c r="G195" s="16">
        <f t="shared" si="14"/>
        <v>0.14171862509991692</v>
      </c>
      <c r="H195" s="16">
        <f t="shared" si="9"/>
        <v>1.5022174260591195E-3</v>
      </c>
      <c r="I195" s="16">
        <f t="shared" ref="I195:I202" si="15">H195*D195</f>
        <v>7.5110871302955977E-3</v>
      </c>
    </row>
    <row r="196" spans="1:14" x14ac:dyDescent="0.25">
      <c r="B196" t="s">
        <v>41</v>
      </c>
      <c r="C196" t="s">
        <v>19</v>
      </c>
      <c r="D196">
        <v>5</v>
      </c>
      <c r="E196" s="16">
        <v>1.08</v>
      </c>
      <c r="F196" s="16">
        <v>1.4090966331293222</v>
      </c>
      <c r="G196" s="16">
        <f t="shared" si="14"/>
        <v>0.35363865325172894</v>
      </c>
      <c r="H196" s="16">
        <f t="shared" si="9"/>
        <v>3.8192974551186725E-3</v>
      </c>
      <c r="I196" s="16">
        <f t="shared" si="15"/>
        <v>1.9096487275593363E-2</v>
      </c>
    </row>
    <row r="197" spans="1:14" x14ac:dyDescent="0.25">
      <c r="B197" t="s">
        <v>41</v>
      </c>
      <c r="C197" t="s">
        <v>20</v>
      </c>
      <c r="D197">
        <v>5</v>
      </c>
      <c r="E197" s="16">
        <v>0.86</v>
      </c>
      <c r="F197" s="16">
        <v>2.8988404638144747</v>
      </c>
      <c r="G197" s="16">
        <f t="shared" ref="G197:G202" si="16">-0.33+0.43*F197</f>
        <v>0.91650139944022402</v>
      </c>
      <c r="H197" s="16">
        <f t="shared" si="9"/>
        <v>7.8819120351859267E-3</v>
      </c>
      <c r="I197" s="16">
        <f t="shared" si="15"/>
        <v>3.9409560175929635E-2</v>
      </c>
    </row>
    <row r="198" spans="1:14" x14ac:dyDescent="0.25">
      <c r="B198" t="s">
        <v>41</v>
      </c>
      <c r="C198" t="s">
        <v>21</v>
      </c>
      <c r="D198">
        <v>5</v>
      </c>
      <c r="E198" s="16">
        <v>1.1000000000000001</v>
      </c>
      <c r="F198" s="16">
        <v>2.098956832010221</v>
      </c>
      <c r="G198" s="16">
        <f t="shared" si="16"/>
        <v>0.57255143776439499</v>
      </c>
      <c r="H198" s="16">
        <f t="shared" si="9"/>
        <v>6.2980658154083453E-3</v>
      </c>
      <c r="I198" s="16">
        <f t="shared" si="15"/>
        <v>3.1490329077041725E-2</v>
      </c>
    </row>
    <row r="199" spans="1:14" x14ac:dyDescent="0.25">
      <c r="B199" t="s">
        <v>41</v>
      </c>
      <c r="C199" t="s">
        <v>22</v>
      </c>
      <c r="D199">
        <v>5</v>
      </c>
      <c r="E199" s="16">
        <v>1.1599999999999999</v>
      </c>
      <c r="F199" s="16">
        <v>2.6689208633093475</v>
      </c>
      <c r="G199" s="16">
        <f t="shared" si="16"/>
        <v>0.81763597122301945</v>
      </c>
      <c r="H199" s="16">
        <f t="shared" si="9"/>
        <v>9.4845772661870248E-3</v>
      </c>
      <c r="I199" s="16">
        <f t="shared" si="15"/>
        <v>4.7422886330935124E-2</v>
      </c>
    </row>
    <row r="200" spans="1:14" x14ac:dyDescent="0.25">
      <c r="B200" t="s">
        <v>41</v>
      </c>
      <c r="C200" t="s">
        <v>23</v>
      </c>
      <c r="D200">
        <v>5</v>
      </c>
      <c r="E200" s="16">
        <v>1.1000000000000001</v>
      </c>
      <c r="F200" s="16">
        <v>2.3086289065508789</v>
      </c>
      <c r="G200" s="16">
        <f t="shared" si="16"/>
        <v>0.662710429816878</v>
      </c>
      <c r="H200" s="16">
        <f t="shared" si="9"/>
        <v>7.2898147279856582E-3</v>
      </c>
      <c r="I200" s="16">
        <f t="shared" si="15"/>
        <v>3.6449073639928289E-2</v>
      </c>
    </row>
    <row r="201" spans="1:14" x14ac:dyDescent="0.25">
      <c r="B201" t="s">
        <v>41</v>
      </c>
      <c r="C201" t="s">
        <v>24</v>
      </c>
      <c r="D201">
        <v>5</v>
      </c>
      <c r="E201" s="16">
        <v>0.76</v>
      </c>
      <c r="F201" s="16">
        <v>3.2093642542982779</v>
      </c>
      <c r="G201" s="16">
        <f t="shared" si="16"/>
        <v>1.0500266293482594</v>
      </c>
      <c r="H201" s="16">
        <f t="shared" si="9"/>
        <v>7.9802023830467719E-3</v>
      </c>
      <c r="I201" s="16">
        <f t="shared" si="15"/>
        <v>3.9901011915233861E-2</v>
      </c>
    </row>
    <row r="202" spans="1:14" x14ac:dyDescent="0.25">
      <c r="B202" t="s">
        <v>41</v>
      </c>
      <c r="C202" t="s">
        <v>25</v>
      </c>
      <c r="D202">
        <v>5</v>
      </c>
      <c r="E202" s="16">
        <v>0.86</v>
      </c>
      <c r="F202" s="16">
        <v>3.2399999999999984</v>
      </c>
      <c r="G202" s="16">
        <f t="shared" si="16"/>
        <v>1.0631999999999993</v>
      </c>
      <c r="H202" s="16">
        <f t="shared" si="9"/>
        <v>9.1435199999999935E-3</v>
      </c>
      <c r="I202" s="16">
        <f t="shared" si="15"/>
        <v>4.5717599999999969E-2</v>
      </c>
      <c r="J202">
        <f>SUM(I193:I202)</f>
        <v>0.29656177167714243</v>
      </c>
      <c r="K202">
        <f>(J202/45)*100</f>
        <v>0.65902615928253871</v>
      </c>
      <c r="L202">
        <f>K202*10^4</f>
        <v>6590.2615928253872</v>
      </c>
      <c r="M202">
        <f>L202/10^6</f>
        <v>6.5902615928253869E-3</v>
      </c>
      <c r="N202">
        <f>M202*10^4</f>
        <v>65.902615928253866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opLeftCell="A62" workbookViewId="0">
      <selection activeCell="V22" sqref="V22"/>
    </sheetView>
  </sheetViews>
  <sheetFormatPr defaultRowHeight="15" x14ac:dyDescent="0.25"/>
  <sheetData>
    <row r="1" spans="1:34" x14ac:dyDescent="0.25">
      <c r="A1" s="9" t="s">
        <v>46</v>
      </c>
      <c r="B1" s="4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</row>
    <row r="2" spans="1:34" ht="105" x14ac:dyDescent="0.25">
      <c r="A2" s="9" t="s">
        <v>68</v>
      </c>
      <c r="B2" s="9" t="s">
        <v>1</v>
      </c>
      <c r="C2" s="9" t="s">
        <v>2</v>
      </c>
      <c r="D2" s="9" t="s">
        <v>3</v>
      </c>
      <c r="E2" s="9" t="s">
        <v>48</v>
      </c>
      <c r="F2" s="9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34" x14ac:dyDescent="0.25">
      <c r="A3" s="2" t="s">
        <v>40</v>
      </c>
      <c r="B3" s="2" t="s">
        <v>15</v>
      </c>
      <c r="C3" s="2" t="s">
        <v>16</v>
      </c>
      <c r="D3" s="2">
        <v>5</v>
      </c>
      <c r="E3" s="75">
        <v>1.02</v>
      </c>
      <c r="F3" s="75">
        <v>2.8809628533728016</v>
      </c>
      <c r="G3" s="16">
        <f t="shared" ref="G3:G66" si="0">-0.33+0.43*(F3)</f>
        <v>0.90881402695030467</v>
      </c>
      <c r="H3" s="16">
        <f t="shared" ref="H3:H66" si="1">E3*(G3/50)</f>
        <v>1.8539806149786214E-2</v>
      </c>
      <c r="I3" s="16">
        <f t="shared" ref="I3:I66" si="2">H3*D3</f>
        <v>9.2699030748931072E-2</v>
      </c>
      <c r="J3" s="9"/>
      <c r="K3" s="9"/>
      <c r="L3" s="9"/>
      <c r="M3" s="9"/>
      <c r="N3" s="9"/>
      <c r="AF3" s="4"/>
      <c r="AG3" s="4"/>
      <c r="AH3" s="4"/>
    </row>
    <row r="4" spans="1:34" x14ac:dyDescent="0.25">
      <c r="A4" s="2"/>
      <c r="B4" s="2" t="s">
        <v>15</v>
      </c>
      <c r="C4" s="7" t="s">
        <v>17</v>
      </c>
      <c r="D4" s="2">
        <v>5</v>
      </c>
      <c r="E4" s="75">
        <v>1.26</v>
      </c>
      <c r="F4" s="75">
        <v>1.2190247801758582</v>
      </c>
      <c r="G4" s="16">
        <f t="shared" si="0"/>
        <v>0.19418065547561897</v>
      </c>
      <c r="H4" s="16">
        <f t="shared" si="1"/>
        <v>4.8933525179855981E-3</v>
      </c>
      <c r="I4" s="16">
        <f t="shared" si="2"/>
        <v>2.4466762589927991E-2</v>
      </c>
      <c r="J4" s="2"/>
      <c r="K4" s="2"/>
      <c r="L4" s="2"/>
      <c r="M4" s="2"/>
      <c r="N4" s="2"/>
      <c r="AF4" s="4"/>
      <c r="AG4" s="4"/>
      <c r="AH4" s="4"/>
    </row>
    <row r="5" spans="1:34" x14ac:dyDescent="0.25">
      <c r="A5" s="2"/>
      <c r="B5" s="2" t="s">
        <v>15</v>
      </c>
      <c r="C5" s="7" t="s">
        <v>18</v>
      </c>
      <c r="D5" s="2">
        <v>5</v>
      </c>
      <c r="E5" s="75">
        <v>1.34</v>
      </c>
      <c r="F5" s="75">
        <v>5.0938873351977785</v>
      </c>
      <c r="G5" s="16">
        <f t="shared" si="0"/>
        <v>1.8603715541350447</v>
      </c>
      <c r="H5" s="16">
        <f t="shared" si="1"/>
        <v>4.9857957650819199E-2</v>
      </c>
      <c r="I5" s="16">
        <f t="shared" si="2"/>
        <v>0.24928978825409598</v>
      </c>
      <c r="J5" s="2"/>
      <c r="K5" s="2"/>
      <c r="L5" s="2"/>
      <c r="M5" s="2"/>
      <c r="N5" s="2"/>
      <c r="AF5" s="4"/>
      <c r="AG5" s="4"/>
      <c r="AH5" s="4"/>
    </row>
    <row r="6" spans="1:34" x14ac:dyDescent="0.25">
      <c r="A6" s="2"/>
      <c r="B6" s="2" t="s">
        <v>15</v>
      </c>
      <c r="C6" s="2" t="s">
        <v>19</v>
      </c>
      <c r="D6" s="2">
        <v>5</v>
      </c>
      <c r="E6" s="75">
        <v>1.58</v>
      </c>
      <c r="F6" s="75">
        <v>2.8748253144340388</v>
      </c>
      <c r="G6" s="16">
        <f t="shared" si="0"/>
        <v>0.90617488520663647</v>
      </c>
      <c r="H6" s="16">
        <f t="shared" si="1"/>
        <v>2.8635126372529716E-2</v>
      </c>
      <c r="I6" s="16">
        <f t="shared" si="2"/>
        <v>0.14317563186264859</v>
      </c>
      <c r="J6" s="2"/>
      <c r="K6" s="2"/>
      <c r="L6" s="2"/>
      <c r="M6" s="2"/>
      <c r="N6" s="2"/>
      <c r="AF6" s="4"/>
      <c r="AG6" s="4"/>
      <c r="AH6" s="4"/>
    </row>
    <row r="7" spans="1:34" x14ac:dyDescent="0.25">
      <c r="A7" s="2"/>
      <c r="B7" s="2" t="s">
        <v>15</v>
      </c>
      <c r="C7" s="2" t="s">
        <v>20</v>
      </c>
      <c r="D7" s="2">
        <v>5</v>
      </c>
      <c r="E7" s="75">
        <v>1.44</v>
      </c>
      <c r="F7" s="75">
        <v>2.515472150129773</v>
      </c>
      <c r="G7" s="16">
        <f t="shared" si="0"/>
        <v>0.75165302455580241</v>
      </c>
      <c r="H7" s="16">
        <f t="shared" si="1"/>
        <v>2.1647607107207107E-2</v>
      </c>
      <c r="I7" s="16">
        <f t="shared" si="2"/>
        <v>0.10823803553603553</v>
      </c>
      <c r="J7" s="2"/>
      <c r="K7" s="2"/>
      <c r="L7" s="2"/>
      <c r="M7" s="2"/>
      <c r="N7" s="2"/>
      <c r="AF7" s="4"/>
      <c r="AG7" s="4"/>
      <c r="AH7" s="4"/>
    </row>
    <row r="8" spans="1:34" x14ac:dyDescent="0.25">
      <c r="A8" s="2"/>
      <c r="B8" s="2" t="s">
        <v>15</v>
      </c>
      <c r="C8" s="2" t="s">
        <v>21</v>
      </c>
      <c r="D8" s="2">
        <v>5</v>
      </c>
      <c r="E8" s="75">
        <v>1.52</v>
      </c>
      <c r="F8" s="75">
        <v>4.3764988009592214</v>
      </c>
      <c r="G8" s="16">
        <f t="shared" si="0"/>
        <v>1.5518944844124651</v>
      </c>
      <c r="H8" s="16">
        <f t="shared" si="1"/>
        <v>4.717759232613894E-2</v>
      </c>
      <c r="I8" s="16">
        <f t="shared" si="2"/>
        <v>0.2358879616306947</v>
      </c>
      <c r="J8" s="2"/>
      <c r="K8" s="2"/>
      <c r="L8" s="2"/>
      <c r="M8" s="2"/>
      <c r="N8" s="2"/>
      <c r="AF8" s="4"/>
      <c r="AG8" s="4"/>
      <c r="AH8" s="4"/>
    </row>
    <row r="9" spans="1:34" x14ac:dyDescent="0.25">
      <c r="A9" s="2"/>
      <c r="B9" s="2" t="s">
        <v>15</v>
      </c>
      <c r="C9" s="2" t="s">
        <v>22</v>
      </c>
      <c r="D9" s="2">
        <v>5</v>
      </c>
      <c r="E9" s="75">
        <v>1.42</v>
      </c>
      <c r="F9" s="75">
        <v>3.8546035550229605</v>
      </c>
      <c r="G9" s="16">
        <f t="shared" si="0"/>
        <v>1.3274795286598728</v>
      </c>
      <c r="H9" s="16">
        <f t="shared" si="1"/>
        <v>3.7700418613940384E-2</v>
      </c>
      <c r="I9" s="16">
        <f t="shared" si="2"/>
        <v>0.18850209306970192</v>
      </c>
      <c r="J9" s="2"/>
      <c r="K9" s="2"/>
      <c r="L9" s="2"/>
      <c r="M9" s="2"/>
      <c r="N9" s="2"/>
      <c r="AF9" s="4"/>
      <c r="AG9" s="4"/>
      <c r="AH9" s="4"/>
    </row>
    <row r="10" spans="1:34" x14ac:dyDescent="0.25">
      <c r="A10" s="2"/>
      <c r="B10" s="2" t="s">
        <v>15</v>
      </c>
      <c r="C10" s="2" t="s">
        <v>23</v>
      </c>
      <c r="D10" s="2">
        <v>5</v>
      </c>
      <c r="E10" s="75">
        <v>1.42</v>
      </c>
      <c r="F10" s="75">
        <v>9.3431822719105586</v>
      </c>
      <c r="G10" s="16">
        <f t="shared" si="0"/>
        <v>3.6875683769215399</v>
      </c>
      <c r="H10" s="16">
        <f t="shared" si="1"/>
        <v>0.10472694190457173</v>
      </c>
      <c r="I10" s="16">
        <f t="shared" si="2"/>
        <v>0.52363470952285862</v>
      </c>
      <c r="J10" s="2"/>
      <c r="K10" s="2"/>
      <c r="L10" s="2"/>
      <c r="M10" s="2"/>
      <c r="N10" s="2"/>
      <c r="AF10" s="4"/>
      <c r="AG10" s="4"/>
      <c r="AH10" s="4"/>
    </row>
    <row r="11" spans="1:34" x14ac:dyDescent="0.25">
      <c r="A11" s="2"/>
      <c r="B11" s="2" t="s">
        <v>15</v>
      </c>
      <c r="C11" s="8" t="s">
        <v>24</v>
      </c>
      <c r="D11" s="2">
        <v>5</v>
      </c>
      <c r="E11" s="75">
        <v>1.28</v>
      </c>
      <c r="F11" s="75">
        <v>3.799920127795521</v>
      </c>
      <c r="G11" s="16">
        <f t="shared" si="0"/>
        <v>1.3039656549520739</v>
      </c>
      <c r="H11" s="16">
        <f t="shared" si="1"/>
        <v>3.3381520766773094E-2</v>
      </c>
      <c r="I11" s="16">
        <f t="shared" si="2"/>
        <v>0.16690760383386546</v>
      </c>
      <c r="J11" s="2"/>
      <c r="K11" s="2"/>
      <c r="L11" s="2"/>
      <c r="M11" s="2"/>
      <c r="N11" s="2"/>
      <c r="AF11" s="4"/>
      <c r="AG11" s="4"/>
      <c r="AH11" s="4"/>
    </row>
    <row r="12" spans="1:34" x14ac:dyDescent="0.25">
      <c r="A12" s="2"/>
      <c r="B12" s="2" t="s">
        <v>15</v>
      </c>
      <c r="C12" s="2" t="s">
        <v>25</v>
      </c>
      <c r="D12" s="2">
        <v>5</v>
      </c>
      <c r="E12" s="75">
        <v>1.36</v>
      </c>
      <c r="F12" s="75">
        <v>2.6194761047790487</v>
      </c>
      <c r="G12" s="16">
        <f t="shared" si="0"/>
        <v>0.79637472505499085</v>
      </c>
      <c r="H12" s="16">
        <f t="shared" si="1"/>
        <v>2.1661392521495754E-2</v>
      </c>
      <c r="I12" s="16">
        <f t="shared" si="2"/>
        <v>0.10830696260747877</v>
      </c>
      <c r="J12">
        <f>SUM(I3:I12)</f>
        <v>1.8411085796562388</v>
      </c>
      <c r="K12">
        <f>(J12/50)*100</f>
        <v>3.6822171593124771</v>
      </c>
      <c r="L12">
        <f>K12*10^4</f>
        <v>36822.171593124767</v>
      </c>
      <c r="M12">
        <f>L12/10^6</f>
        <v>3.6822171593124765E-2</v>
      </c>
      <c r="N12">
        <f>M12*10^4</f>
        <v>368.22171593124767</v>
      </c>
      <c r="AF12" s="4"/>
      <c r="AG12" s="4"/>
      <c r="AH12" s="4"/>
    </row>
    <row r="13" spans="1:34" x14ac:dyDescent="0.25">
      <c r="A13" s="2" t="s">
        <v>42</v>
      </c>
      <c r="B13" s="2" t="s">
        <v>15</v>
      </c>
      <c r="C13" s="2" t="s">
        <v>16</v>
      </c>
      <c r="D13" s="2">
        <v>5</v>
      </c>
      <c r="E13" s="75">
        <v>1.02</v>
      </c>
      <c r="F13" s="75">
        <v>2.8492591926099053</v>
      </c>
      <c r="G13" s="16">
        <f t="shared" si="0"/>
        <v>0.89518145282225925</v>
      </c>
      <c r="H13" s="16">
        <f t="shared" si="1"/>
        <v>1.8261701637574089E-2</v>
      </c>
      <c r="I13" s="16">
        <f t="shared" si="2"/>
        <v>9.1308508187870452E-2</v>
      </c>
      <c r="J13" s="2"/>
      <c r="K13" s="2"/>
      <c r="L13" s="2"/>
      <c r="M13" s="2"/>
      <c r="N13" s="2"/>
    </row>
    <row r="14" spans="1:34" x14ac:dyDescent="0.25">
      <c r="A14" s="2"/>
      <c r="B14" s="2" t="s">
        <v>15</v>
      </c>
      <c r="C14" s="7" t="s">
        <v>17</v>
      </c>
      <c r="D14" s="2">
        <v>5</v>
      </c>
      <c r="E14" s="75">
        <v>1.2</v>
      </c>
      <c r="F14" s="75">
        <v>3.117688231176881</v>
      </c>
      <c r="G14" s="16">
        <f t="shared" si="0"/>
        <v>1.0106059394060587</v>
      </c>
      <c r="H14" s="16">
        <f t="shared" si="1"/>
        <v>2.4254542545745408E-2</v>
      </c>
      <c r="I14" s="16">
        <f t="shared" si="2"/>
        <v>0.12127271272872704</v>
      </c>
      <c r="J14" s="2"/>
      <c r="K14" s="2"/>
      <c r="L14" s="2"/>
      <c r="M14" s="2"/>
      <c r="N14" s="2"/>
    </row>
    <row r="15" spans="1:34" x14ac:dyDescent="0.25">
      <c r="A15" s="2"/>
      <c r="B15" s="2" t="s">
        <v>15</v>
      </c>
      <c r="C15" s="7" t="s">
        <v>18</v>
      </c>
      <c r="D15" s="2">
        <v>5</v>
      </c>
      <c r="E15" s="75">
        <v>1.28</v>
      </c>
      <c r="F15" s="75">
        <v>2.5157484251574829</v>
      </c>
      <c r="G15" s="16">
        <f t="shared" si="0"/>
        <v>0.75177182281771748</v>
      </c>
      <c r="H15" s="16">
        <f t="shared" si="1"/>
        <v>1.9245358664133568E-2</v>
      </c>
      <c r="I15" s="16">
        <f t="shared" si="2"/>
        <v>9.6226793320667844E-2</v>
      </c>
      <c r="J15" s="2"/>
      <c r="K15" s="2"/>
      <c r="L15" s="2"/>
      <c r="M15" s="2"/>
      <c r="N15" s="2"/>
      <c r="U15" s="4"/>
      <c r="V15" s="4"/>
      <c r="W15" s="4"/>
    </row>
    <row r="16" spans="1:34" x14ac:dyDescent="0.25">
      <c r="A16" s="2"/>
      <c r="B16" s="2" t="s">
        <v>15</v>
      </c>
      <c r="C16" s="2" t="s">
        <v>19</v>
      </c>
      <c r="D16" s="2">
        <v>5</v>
      </c>
      <c r="E16" s="75">
        <v>1.44</v>
      </c>
      <c r="F16" s="75">
        <v>2.5438473691578545</v>
      </c>
      <c r="G16" s="16">
        <f t="shared" si="0"/>
        <v>0.76385436873787738</v>
      </c>
      <c r="H16" s="16">
        <f t="shared" si="1"/>
        <v>2.1999005819650867E-2</v>
      </c>
      <c r="I16" s="16">
        <f t="shared" si="2"/>
        <v>0.10999502909825433</v>
      </c>
      <c r="J16" s="8"/>
      <c r="K16" s="8"/>
      <c r="L16" s="8"/>
      <c r="M16" s="8"/>
      <c r="N16" s="8"/>
      <c r="U16" s="4"/>
      <c r="V16" s="4"/>
      <c r="W16" s="4"/>
    </row>
    <row r="17" spans="1:23" x14ac:dyDescent="0.25">
      <c r="A17" s="2"/>
      <c r="B17" s="2" t="s">
        <v>15</v>
      </c>
      <c r="C17" s="2" t="s">
        <v>20</v>
      </c>
      <c r="D17" s="2">
        <v>5</v>
      </c>
      <c r="E17" s="75">
        <v>1.42</v>
      </c>
      <c r="F17" s="75">
        <v>7.4605078984203335</v>
      </c>
      <c r="G17" s="16">
        <f t="shared" si="0"/>
        <v>2.8780183963207433</v>
      </c>
      <c r="H17" s="16">
        <f t="shared" si="1"/>
        <v>8.1735722455509099E-2</v>
      </c>
      <c r="I17" s="16">
        <f t="shared" si="2"/>
        <v>0.40867861227754548</v>
      </c>
      <c r="J17" s="2"/>
      <c r="K17" s="2"/>
      <c r="L17" s="2"/>
      <c r="M17" s="2"/>
      <c r="N17" s="2"/>
      <c r="U17" s="4"/>
      <c r="V17" s="4"/>
      <c r="W17" s="4"/>
    </row>
    <row r="18" spans="1:23" x14ac:dyDescent="0.25">
      <c r="A18" s="2"/>
      <c r="B18" s="2" t="s">
        <v>15</v>
      </c>
      <c r="C18" s="2" t="s">
        <v>21</v>
      </c>
      <c r="D18" s="2">
        <v>5</v>
      </c>
      <c r="E18" s="75">
        <v>1.4</v>
      </c>
      <c r="F18" s="75">
        <v>3.1189395605494075</v>
      </c>
      <c r="G18" s="16">
        <f t="shared" si="0"/>
        <v>1.0111440110362451</v>
      </c>
      <c r="H18" s="16">
        <f t="shared" si="1"/>
        <v>2.831203230901486E-2</v>
      </c>
      <c r="I18" s="16">
        <f t="shared" si="2"/>
        <v>0.14156016154507431</v>
      </c>
      <c r="J18" s="2"/>
      <c r="K18" s="2"/>
      <c r="L18" s="2"/>
      <c r="M18" s="2"/>
      <c r="N18" s="2"/>
      <c r="U18" s="4"/>
      <c r="V18" s="4"/>
      <c r="W18" s="4"/>
    </row>
    <row r="19" spans="1:23" x14ac:dyDescent="0.25">
      <c r="A19" s="2"/>
      <c r="B19" s="2" t="s">
        <v>15</v>
      </c>
      <c r="C19" s="2" t="s">
        <v>22</v>
      </c>
      <c r="D19" s="2">
        <v>5</v>
      </c>
      <c r="E19" s="75">
        <v>1.5</v>
      </c>
      <c r="F19" s="75">
        <v>2.8974784538782803</v>
      </c>
      <c r="G19" s="16">
        <f t="shared" si="0"/>
        <v>0.91591573516766034</v>
      </c>
      <c r="H19" s="16">
        <f t="shared" si="1"/>
        <v>2.747747205502981E-2</v>
      </c>
      <c r="I19" s="16">
        <f t="shared" si="2"/>
        <v>0.13738736027514906</v>
      </c>
      <c r="J19" s="9"/>
      <c r="K19" s="2"/>
      <c r="L19" s="2"/>
      <c r="M19" s="2"/>
      <c r="N19" s="2"/>
      <c r="U19" s="4"/>
      <c r="V19" s="4"/>
      <c r="W19" s="4"/>
    </row>
    <row r="20" spans="1:23" x14ac:dyDescent="0.25">
      <c r="A20" s="2"/>
      <c r="B20" s="2" t="s">
        <v>15</v>
      </c>
      <c r="C20" s="2" t="s">
        <v>23</v>
      </c>
      <c r="D20" s="2">
        <v>5</v>
      </c>
      <c r="E20" s="75">
        <v>1.42</v>
      </c>
      <c r="F20" s="75">
        <v>2.2253768944695653</v>
      </c>
      <c r="G20" s="16">
        <f t="shared" si="0"/>
        <v>0.62691206462191307</v>
      </c>
      <c r="H20" s="16">
        <f t="shared" si="1"/>
        <v>1.780430263526233E-2</v>
      </c>
      <c r="I20" s="16">
        <f t="shared" si="2"/>
        <v>8.9021513176311656E-2</v>
      </c>
      <c r="J20" s="9"/>
      <c r="K20" s="9"/>
      <c r="L20" s="9"/>
      <c r="M20" s="9"/>
      <c r="N20" s="9"/>
      <c r="U20" s="4"/>
      <c r="V20" s="4"/>
      <c r="W20" s="4"/>
    </row>
    <row r="21" spans="1:23" x14ac:dyDescent="0.25">
      <c r="A21" s="2"/>
      <c r="B21" s="2" t="s">
        <v>15</v>
      </c>
      <c r="C21" s="8" t="s">
        <v>24</v>
      </c>
      <c r="D21" s="2">
        <v>5</v>
      </c>
      <c r="E21" s="75">
        <v>1.22</v>
      </c>
      <c r="F21" s="75">
        <v>2.5154845154845269</v>
      </c>
      <c r="G21" s="16">
        <f t="shared" si="0"/>
        <v>0.75165834165834644</v>
      </c>
      <c r="H21" s="16">
        <f t="shared" si="1"/>
        <v>1.8340463536463653E-2</v>
      </c>
      <c r="I21" s="16">
        <f t="shared" si="2"/>
        <v>9.1702317682318263E-2</v>
      </c>
      <c r="J21" s="2"/>
      <c r="K21" s="2"/>
      <c r="L21" s="2"/>
      <c r="M21" s="2"/>
      <c r="N21" s="2"/>
      <c r="U21" s="4"/>
      <c r="V21" s="4"/>
      <c r="W21" s="4"/>
    </row>
    <row r="22" spans="1:23" x14ac:dyDescent="0.25">
      <c r="A22" s="2"/>
      <c r="B22" s="2" t="s">
        <v>15</v>
      </c>
      <c r="C22" s="2" t="s">
        <v>25</v>
      </c>
      <c r="D22" s="2">
        <v>5</v>
      </c>
      <c r="E22" s="75">
        <v>1.2</v>
      </c>
      <c r="F22" s="75">
        <v>2.4256119020956772</v>
      </c>
      <c r="G22" s="16">
        <f t="shared" si="0"/>
        <v>0.71301311790114119</v>
      </c>
      <c r="H22" s="16">
        <f t="shared" si="1"/>
        <v>1.7112314829627388E-2</v>
      </c>
      <c r="I22" s="16">
        <f t="shared" si="2"/>
        <v>8.5561574148136935E-2</v>
      </c>
      <c r="J22">
        <f>SUM(I13:I22)</f>
        <v>1.3727145824400553</v>
      </c>
      <c r="K22">
        <f>(J22/50)*100</f>
        <v>2.7454291648801106</v>
      </c>
      <c r="L22">
        <f>K22*10^4</f>
        <v>27454.291648801107</v>
      </c>
      <c r="M22">
        <f>L22/10^6</f>
        <v>2.7454291648801105E-2</v>
      </c>
      <c r="N22">
        <f>M22*10^4</f>
        <v>274.54291648801103</v>
      </c>
      <c r="U22" s="4"/>
      <c r="V22" s="4"/>
      <c r="W22" s="4"/>
    </row>
    <row r="23" spans="1:23" x14ac:dyDescent="0.25">
      <c r="A23" s="2" t="s">
        <v>43</v>
      </c>
      <c r="B23" s="2" t="s">
        <v>15</v>
      </c>
      <c r="C23" s="2" t="s">
        <v>16</v>
      </c>
      <c r="D23" s="2">
        <v>5</v>
      </c>
      <c r="E23" s="75">
        <v>0.92</v>
      </c>
      <c r="F23" s="75">
        <v>10.414544001598227</v>
      </c>
      <c r="G23" s="16">
        <f t="shared" si="0"/>
        <v>4.1482539206872371</v>
      </c>
      <c r="H23" s="16">
        <f t="shared" si="1"/>
        <v>7.6327872140645167E-2</v>
      </c>
      <c r="I23" s="16">
        <f t="shared" si="2"/>
        <v>0.38163936070322585</v>
      </c>
      <c r="J23" s="2"/>
      <c r="K23" s="2"/>
      <c r="L23" s="2"/>
      <c r="M23" s="2"/>
      <c r="N23" s="2"/>
      <c r="U23" s="4"/>
      <c r="V23" s="4"/>
      <c r="W23" s="4"/>
    </row>
    <row r="24" spans="1:23" x14ac:dyDescent="0.25">
      <c r="A24" s="2"/>
      <c r="B24" s="2" t="s">
        <v>15</v>
      </c>
      <c r="C24" s="7" t="s">
        <v>17</v>
      </c>
      <c r="D24" s="2">
        <v>5</v>
      </c>
      <c r="E24" s="75">
        <v>0.82</v>
      </c>
      <c r="F24" s="75">
        <v>3.9466847847807793</v>
      </c>
      <c r="G24" s="16">
        <f t="shared" si="0"/>
        <v>1.367074457455735</v>
      </c>
      <c r="H24" s="16">
        <f t="shared" si="1"/>
        <v>2.2420021102274052E-2</v>
      </c>
      <c r="I24" s="16">
        <f t="shared" si="2"/>
        <v>0.11210010551137026</v>
      </c>
      <c r="J24" s="2"/>
      <c r="K24" s="2"/>
      <c r="L24" s="2"/>
      <c r="M24" s="2"/>
      <c r="N24" s="2"/>
      <c r="U24" s="4"/>
      <c r="V24" s="4"/>
      <c r="W24" s="4"/>
    </row>
    <row r="25" spans="1:23" x14ac:dyDescent="0.25">
      <c r="A25" s="2"/>
      <c r="B25" s="2" t="s">
        <v>15</v>
      </c>
      <c r="C25" s="7" t="s">
        <v>18</v>
      </c>
      <c r="D25" s="2">
        <v>5</v>
      </c>
      <c r="E25" s="75">
        <v>0.92</v>
      </c>
      <c r="F25" s="75">
        <v>5.4693584137063489</v>
      </c>
      <c r="G25" s="16">
        <f t="shared" si="0"/>
        <v>2.02182411789373</v>
      </c>
      <c r="H25" s="16">
        <f t="shared" si="1"/>
        <v>3.7201563769244633E-2</v>
      </c>
      <c r="I25" s="16">
        <f t="shared" si="2"/>
        <v>0.18600781884622317</v>
      </c>
      <c r="J25" s="2"/>
      <c r="K25" s="2"/>
      <c r="L25" s="2"/>
      <c r="M25" s="2"/>
      <c r="N25" s="2"/>
    </row>
    <row r="26" spans="1:23" x14ac:dyDescent="0.25">
      <c r="A26" s="2"/>
      <c r="B26" s="2" t="s">
        <v>15</v>
      </c>
      <c r="C26" s="2" t="s">
        <v>19</v>
      </c>
      <c r="D26" s="2">
        <v>5</v>
      </c>
      <c r="E26" s="75">
        <v>0.82</v>
      </c>
      <c r="F26" s="75">
        <v>4.8730336181426086</v>
      </c>
      <c r="G26" s="16">
        <f t="shared" si="0"/>
        <v>1.7654044558013218</v>
      </c>
      <c r="H26" s="16">
        <f t="shared" si="1"/>
        <v>2.8952633075141673E-2</v>
      </c>
      <c r="I26" s="16">
        <f t="shared" si="2"/>
        <v>0.14476316537570835</v>
      </c>
      <c r="J26" s="2"/>
      <c r="K26" s="2"/>
      <c r="L26" s="7"/>
      <c r="M26" s="2"/>
      <c r="N26" s="2"/>
    </row>
    <row r="27" spans="1:23" x14ac:dyDescent="0.25">
      <c r="A27" s="2"/>
      <c r="B27" s="2" t="s">
        <v>15</v>
      </c>
      <c r="C27" s="2" t="s">
        <v>20</v>
      </c>
      <c r="D27" s="2">
        <v>5</v>
      </c>
      <c r="E27" s="75">
        <v>0.96</v>
      </c>
      <c r="F27" s="75">
        <v>4.9136069114470899</v>
      </c>
      <c r="G27" s="16">
        <f t="shared" si="0"/>
        <v>1.7828509719222487</v>
      </c>
      <c r="H27" s="16">
        <f t="shared" si="1"/>
        <v>3.4230738660907173E-2</v>
      </c>
      <c r="I27" s="16">
        <f t="shared" si="2"/>
        <v>0.17115369330453586</v>
      </c>
      <c r="J27" s="2"/>
      <c r="K27" s="2"/>
      <c r="L27" s="7"/>
      <c r="M27" s="2"/>
      <c r="N27" s="2"/>
    </row>
    <row r="28" spans="1:23" x14ac:dyDescent="0.25">
      <c r="A28" s="2"/>
      <c r="B28" s="2" t="s">
        <v>15</v>
      </c>
      <c r="C28" s="2" t="s">
        <v>21</v>
      </c>
      <c r="D28" s="2">
        <v>5</v>
      </c>
      <c r="E28" s="75">
        <v>0.92</v>
      </c>
      <c r="F28" s="75">
        <v>5.9471673965644918</v>
      </c>
      <c r="G28" s="16">
        <f t="shared" si="0"/>
        <v>2.2272819805227315</v>
      </c>
      <c r="H28" s="16">
        <f t="shared" si="1"/>
        <v>4.098198844161826E-2</v>
      </c>
      <c r="I28" s="16">
        <f t="shared" si="2"/>
        <v>0.20490994220809131</v>
      </c>
      <c r="J28" s="2"/>
      <c r="K28" s="2"/>
      <c r="L28" s="2"/>
      <c r="M28" s="2"/>
      <c r="N28" s="2"/>
    </row>
    <row r="29" spans="1:23" x14ac:dyDescent="0.25">
      <c r="A29" s="2"/>
      <c r="B29" s="2" t="s">
        <v>15</v>
      </c>
      <c r="C29" s="2" t="s">
        <v>22</v>
      </c>
      <c r="D29" s="2">
        <v>5</v>
      </c>
      <c r="E29" s="75">
        <v>1.08</v>
      </c>
      <c r="F29" s="75">
        <v>5.3012578239046597</v>
      </c>
      <c r="G29" s="16">
        <f t="shared" si="0"/>
        <v>1.9495408642790037</v>
      </c>
      <c r="H29" s="16">
        <f t="shared" si="1"/>
        <v>4.2110082668426488E-2</v>
      </c>
      <c r="I29" s="16">
        <f t="shared" si="2"/>
        <v>0.21055041334213243</v>
      </c>
      <c r="J29" s="2"/>
      <c r="K29" s="2"/>
      <c r="L29" s="2"/>
      <c r="M29" s="2"/>
      <c r="N29" s="2"/>
    </row>
    <row r="30" spans="1:23" x14ac:dyDescent="0.25">
      <c r="A30" s="2"/>
      <c r="B30" s="2" t="s">
        <v>15</v>
      </c>
      <c r="C30" s="2" t="s">
        <v>23</v>
      </c>
      <c r="D30" s="2">
        <v>5</v>
      </c>
      <c r="E30" s="75">
        <v>1.1000000000000001</v>
      </c>
      <c r="F30" s="75">
        <v>5.4518938788556799</v>
      </c>
      <c r="G30" s="16">
        <f t="shared" si="0"/>
        <v>2.014314367907942</v>
      </c>
      <c r="H30" s="16">
        <f t="shared" si="1"/>
        <v>4.4314916093974727E-2</v>
      </c>
      <c r="I30" s="16">
        <f t="shared" si="2"/>
        <v>0.22157458046987363</v>
      </c>
      <c r="J30" s="2"/>
      <c r="K30" s="2"/>
      <c r="L30" s="2"/>
      <c r="M30" s="2"/>
      <c r="N30" s="2"/>
    </row>
    <row r="31" spans="1:23" x14ac:dyDescent="0.25">
      <c r="A31" s="2"/>
      <c r="B31" s="2" t="s">
        <v>15</v>
      </c>
      <c r="C31" s="8" t="s">
        <v>24</v>
      </c>
      <c r="D31" s="2">
        <v>5</v>
      </c>
      <c r="E31" s="75">
        <v>0.98</v>
      </c>
      <c r="F31" s="75">
        <v>2.2623801916932855</v>
      </c>
      <c r="G31" s="16">
        <f t="shared" si="0"/>
        <v>0.64282348242811271</v>
      </c>
      <c r="H31" s="16">
        <f t="shared" si="1"/>
        <v>1.2599340255591009E-2</v>
      </c>
      <c r="I31" s="16">
        <f t="shared" si="2"/>
        <v>6.299670127795505E-2</v>
      </c>
      <c r="J31" s="2"/>
      <c r="K31" s="2"/>
      <c r="L31" s="2"/>
      <c r="M31" s="2"/>
      <c r="N31" s="2"/>
    </row>
    <row r="32" spans="1:23" x14ac:dyDescent="0.25">
      <c r="A32" s="2"/>
      <c r="B32" s="2" t="s">
        <v>15</v>
      </c>
      <c r="C32" s="2" t="s">
        <v>25</v>
      </c>
      <c r="D32" s="2">
        <v>5</v>
      </c>
      <c r="E32" s="75">
        <v>0.96</v>
      </c>
      <c r="F32" s="75">
        <v>3.2190986523773439</v>
      </c>
      <c r="G32" s="16">
        <f t="shared" si="0"/>
        <v>1.0542124205222578</v>
      </c>
      <c r="H32" s="16">
        <f t="shared" si="1"/>
        <v>2.0240878474027349E-2</v>
      </c>
      <c r="I32" s="16">
        <f t="shared" si="2"/>
        <v>0.10120439237013674</v>
      </c>
      <c r="J32">
        <f>SUM(I23:I32)</f>
        <v>1.7969001734092525</v>
      </c>
      <c r="K32">
        <f>(J32/50)*100</f>
        <v>3.5938003468185049</v>
      </c>
      <c r="L32">
        <f>K32*10^4</f>
        <v>35938.003468185052</v>
      </c>
      <c r="M32">
        <f>L32/10^6</f>
        <v>3.5938003468185049E-2</v>
      </c>
      <c r="N32">
        <f>M32*10^4</f>
        <v>359.38003468185047</v>
      </c>
    </row>
    <row r="33" spans="1:14" x14ac:dyDescent="0.25">
      <c r="A33" s="2" t="s">
        <v>44</v>
      </c>
      <c r="B33" s="2" t="s">
        <v>15</v>
      </c>
      <c r="C33" s="2" t="s">
        <v>16</v>
      </c>
      <c r="D33" s="2">
        <v>5</v>
      </c>
      <c r="E33" s="75">
        <v>1.04</v>
      </c>
      <c r="F33" s="75">
        <v>2.2173391929684332</v>
      </c>
      <c r="G33" s="16">
        <f t="shared" si="0"/>
        <v>0.62345585297642625</v>
      </c>
      <c r="H33" s="16">
        <f t="shared" si="1"/>
        <v>1.2967881741909666E-2</v>
      </c>
      <c r="I33" s="16">
        <f t="shared" si="2"/>
        <v>6.4839408709548324E-2</v>
      </c>
      <c r="J33" s="8"/>
      <c r="K33" s="8"/>
      <c r="L33" s="8"/>
      <c r="M33" s="8"/>
      <c r="N33" s="8"/>
    </row>
    <row r="34" spans="1:14" x14ac:dyDescent="0.25">
      <c r="A34" s="2"/>
      <c r="B34" s="2" t="s">
        <v>15</v>
      </c>
      <c r="C34" s="7" t="s">
        <v>17</v>
      </c>
      <c r="D34" s="2">
        <v>5</v>
      </c>
      <c r="E34" s="75">
        <v>1.36</v>
      </c>
      <c r="F34" s="75">
        <v>2.0989605357137662</v>
      </c>
      <c r="G34" s="16">
        <f t="shared" si="0"/>
        <v>0.57255303035691951</v>
      </c>
      <c r="H34" s="16">
        <f t="shared" si="1"/>
        <v>1.5573442425708212E-2</v>
      </c>
      <c r="I34" s="16">
        <f t="shared" si="2"/>
        <v>7.7867212128541058E-2</v>
      </c>
      <c r="J34" s="11"/>
      <c r="K34" s="2"/>
      <c r="L34" s="2"/>
      <c r="M34" s="8"/>
      <c r="N34" s="8"/>
    </row>
    <row r="35" spans="1:14" x14ac:dyDescent="0.25">
      <c r="A35" s="2"/>
      <c r="B35" s="2" t="s">
        <v>15</v>
      </c>
      <c r="C35" s="7" t="s">
        <v>18</v>
      </c>
      <c r="D35" s="2">
        <v>5</v>
      </c>
      <c r="E35" s="75">
        <v>1.36</v>
      </c>
      <c r="F35" s="75">
        <v>3.2279158553903642</v>
      </c>
      <c r="G35" s="16">
        <f t="shared" si="0"/>
        <v>1.0580038178178566</v>
      </c>
      <c r="H35" s="16">
        <f t="shared" si="1"/>
        <v>2.8777703844645699E-2</v>
      </c>
      <c r="I35" s="16">
        <f t="shared" si="2"/>
        <v>0.14388851922322848</v>
      </c>
      <c r="J35" s="11"/>
      <c r="K35" s="2"/>
      <c r="L35" s="2"/>
      <c r="M35" s="8"/>
      <c r="N35" s="8"/>
    </row>
    <row r="36" spans="1:14" x14ac:dyDescent="0.25">
      <c r="A36" s="2"/>
      <c r="B36" s="2" t="s">
        <v>15</v>
      </c>
      <c r="C36" s="2" t="s">
        <v>19</v>
      </c>
      <c r="D36" s="2">
        <v>5</v>
      </c>
      <c r="E36" s="75">
        <v>1.26</v>
      </c>
      <c r="F36" s="75">
        <v>2.6670792252094637</v>
      </c>
      <c r="G36" s="16">
        <f t="shared" si="0"/>
        <v>0.81684406684006938</v>
      </c>
      <c r="H36" s="16">
        <f t="shared" si="1"/>
        <v>2.0584470484369746E-2</v>
      </c>
      <c r="I36" s="16">
        <f t="shared" si="2"/>
        <v>0.10292235242184873</v>
      </c>
      <c r="J36" s="11"/>
      <c r="K36" s="2"/>
      <c r="L36" s="2"/>
      <c r="M36" s="8"/>
      <c r="N36" s="8"/>
    </row>
    <row r="37" spans="1:14" x14ac:dyDescent="0.25">
      <c r="A37" s="2"/>
      <c r="B37" s="2" t="s">
        <v>15</v>
      </c>
      <c r="C37" s="2" t="s">
        <v>20</v>
      </c>
      <c r="D37" s="2">
        <v>5</v>
      </c>
      <c r="E37" s="75">
        <v>1.32</v>
      </c>
      <c r="F37" s="75">
        <v>1.528966933885946</v>
      </c>
      <c r="G37" s="16">
        <f t="shared" si="0"/>
        <v>0.32745578157095673</v>
      </c>
      <c r="H37" s="16">
        <f t="shared" si="1"/>
        <v>8.6448326334732581E-3</v>
      </c>
      <c r="I37" s="16">
        <f t="shared" si="2"/>
        <v>4.322416316736629E-2</v>
      </c>
      <c r="J37" s="11"/>
      <c r="K37" s="2"/>
      <c r="L37" s="2"/>
      <c r="M37" s="8"/>
      <c r="N37" s="8"/>
    </row>
    <row r="38" spans="1:14" x14ac:dyDescent="0.25">
      <c r="A38" s="2"/>
      <c r="B38" s="2" t="s">
        <v>15</v>
      </c>
      <c r="C38" s="2" t="s">
        <v>21</v>
      </c>
      <c r="D38" s="2">
        <v>5</v>
      </c>
      <c r="E38" s="75">
        <v>1.2</v>
      </c>
      <c r="F38" s="75">
        <v>2.7472731459985642</v>
      </c>
      <c r="G38" s="16">
        <f t="shared" si="0"/>
        <v>0.8513274527793826</v>
      </c>
      <c r="H38" s="16">
        <f t="shared" si="1"/>
        <v>2.0431858866705181E-2</v>
      </c>
      <c r="I38" s="16">
        <f t="shared" si="2"/>
        <v>0.1021592943335259</v>
      </c>
      <c r="J38" s="11"/>
      <c r="K38" s="2"/>
      <c r="L38" s="2"/>
      <c r="M38" s="8"/>
      <c r="N38" s="8"/>
    </row>
    <row r="39" spans="1:14" x14ac:dyDescent="0.25">
      <c r="A39" s="2"/>
      <c r="B39" s="2" t="s">
        <v>15</v>
      </c>
      <c r="C39" s="2" t="s">
        <v>22</v>
      </c>
      <c r="D39" s="2">
        <v>5</v>
      </c>
      <c r="E39" s="75">
        <v>1.24</v>
      </c>
      <c r="F39" s="75">
        <v>3.2976739374180317</v>
      </c>
      <c r="G39" s="16">
        <f t="shared" si="0"/>
        <v>1.0879997930897536</v>
      </c>
      <c r="H39" s="16">
        <f t="shared" si="1"/>
        <v>2.6982394868625886E-2</v>
      </c>
      <c r="I39" s="16">
        <f t="shared" si="2"/>
        <v>0.13491197434312943</v>
      </c>
      <c r="J39" s="11"/>
      <c r="K39" s="2"/>
      <c r="L39" s="2"/>
      <c r="M39" s="8"/>
      <c r="N39" s="8"/>
    </row>
    <row r="40" spans="1:14" x14ac:dyDescent="0.25">
      <c r="A40" s="2"/>
      <c r="B40" s="2" t="s">
        <v>15</v>
      </c>
      <c r="C40" s="2" t="s">
        <v>23</v>
      </c>
      <c r="D40" s="2">
        <v>5</v>
      </c>
      <c r="E40" s="75">
        <v>1.2</v>
      </c>
      <c r="F40" s="75">
        <v>4.2757242757242668</v>
      </c>
      <c r="G40" s="16">
        <f t="shared" si="0"/>
        <v>1.5085614385614345</v>
      </c>
      <c r="H40" s="16">
        <f t="shared" si="1"/>
        <v>3.6205474525474429E-2</v>
      </c>
      <c r="I40" s="16">
        <f t="shared" si="2"/>
        <v>0.18102737262737215</v>
      </c>
      <c r="J40" s="11"/>
      <c r="K40" s="2"/>
      <c r="L40" s="2"/>
      <c r="M40" s="8"/>
      <c r="N40" s="8"/>
    </row>
    <row r="41" spans="1:14" x14ac:dyDescent="0.25">
      <c r="A41" s="2"/>
      <c r="B41" s="2" t="s">
        <v>15</v>
      </c>
      <c r="C41" s="8" t="s">
        <v>24</v>
      </c>
      <c r="D41" s="2">
        <v>5</v>
      </c>
      <c r="E41" s="75">
        <v>0.74</v>
      </c>
      <c r="F41" s="75">
        <v>1.9175012752821259</v>
      </c>
      <c r="G41" s="16">
        <f t="shared" si="0"/>
        <v>0.49452554837131407</v>
      </c>
      <c r="H41" s="16">
        <f t="shared" si="1"/>
        <v>7.318978115895448E-3</v>
      </c>
      <c r="I41" s="16">
        <f t="shared" si="2"/>
        <v>3.6594890579477242E-2</v>
      </c>
      <c r="J41" s="11"/>
      <c r="K41" s="2"/>
      <c r="L41" s="2"/>
      <c r="M41" s="8"/>
      <c r="N41" s="8"/>
    </row>
    <row r="42" spans="1:14" x14ac:dyDescent="0.25">
      <c r="A42" s="2"/>
      <c r="B42" s="2" t="s">
        <v>15</v>
      </c>
      <c r="C42" s="2" t="s">
        <v>25</v>
      </c>
      <c r="D42" s="2">
        <v>5</v>
      </c>
      <c r="E42" s="75">
        <v>0.92</v>
      </c>
      <c r="F42" s="75">
        <v>1.9086549668919657</v>
      </c>
      <c r="G42" s="16">
        <f t="shared" si="0"/>
        <v>0.49072163576354516</v>
      </c>
      <c r="H42" s="16">
        <f t="shared" si="1"/>
        <v>9.0292780980492319E-3</v>
      </c>
      <c r="I42" s="16">
        <f t="shared" si="2"/>
        <v>4.5146390490246158E-2</v>
      </c>
      <c r="J42">
        <f>SUM(I33:I42)</f>
        <v>0.93258157802428376</v>
      </c>
      <c r="K42">
        <f>(J42/50)*100</f>
        <v>1.8651631560485673</v>
      </c>
      <c r="L42">
        <f>K42*10^4</f>
        <v>18651.631560485672</v>
      </c>
      <c r="M42">
        <f>L42/10^6</f>
        <v>1.865163156048567E-2</v>
      </c>
      <c r="N42">
        <f>M42*10^4</f>
        <v>186.51631560485671</v>
      </c>
    </row>
    <row r="43" spans="1:14" x14ac:dyDescent="0.25">
      <c r="A43" s="2" t="s">
        <v>45</v>
      </c>
      <c r="B43" s="2" t="s">
        <v>15</v>
      </c>
      <c r="C43" s="2" t="s">
        <v>16</v>
      </c>
      <c r="D43" s="2">
        <v>5</v>
      </c>
      <c r="E43" s="75">
        <v>0.88</v>
      </c>
      <c r="F43" s="75">
        <v>2.7259580197946489</v>
      </c>
      <c r="G43" s="16">
        <f t="shared" si="0"/>
        <v>0.8421619485116989</v>
      </c>
      <c r="H43" s="16">
        <f t="shared" si="1"/>
        <v>1.48220502938059E-2</v>
      </c>
      <c r="I43" s="16">
        <f t="shared" si="2"/>
        <v>7.4110251469029498E-2</v>
      </c>
      <c r="J43" s="11"/>
      <c r="K43" s="2"/>
      <c r="L43" s="2"/>
      <c r="M43" s="8"/>
      <c r="N43" s="8"/>
    </row>
    <row r="44" spans="1:14" x14ac:dyDescent="0.25">
      <c r="A44" s="2"/>
      <c r="B44" s="2" t="s">
        <v>15</v>
      </c>
      <c r="C44" s="7" t="s">
        <v>17</v>
      </c>
      <c r="D44" s="2">
        <v>5</v>
      </c>
      <c r="E44" s="75">
        <v>0.92</v>
      </c>
      <c r="F44" s="75">
        <v>1.5186492164909358</v>
      </c>
      <c r="G44" s="16">
        <f t="shared" si="0"/>
        <v>0.3230191630911024</v>
      </c>
      <c r="H44" s="16">
        <f t="shared" si="1"/>
        <v>5.943552600876284E-3</v>
      </c>
      <c r="I44" s="16">
        <f t="shared" si="2"/>
        <v>2.971776300438142E-2</v>
      </c>
      <c r="J44" s="2"/>
      <c r="K44" s="2"/>
      <c r="L44" s="2"/>
      <c r="M44" s="2"/>
      <c r="N44" s="2"/>
    </row>
    <row r="45" spans="1:14" x14ac:dyDescent="0.25">
      <c r="A45" s="2"/>
      <c r="B45" s="2" t="s">
        <v>15</v>
      </c>
      <c r="C45" s="7" t="s">
        <v>18</v>
      </c>
      <c r="D45" s="2">
        <v>5</v>
      </c>
      <c r="E45" s="75">
        <v>1</v>
      </c>
      <c r="F45" s="75">
        <v>1.6484095983301259</v>
      </c>
      <c r="G45" s="16">
        <f t="shared" si="0"/>
        <v>0.37881612728195407</v>
      </c>
      <c r="H45" s="16">
        <f t="shared" si="1"/>
        <v>7.5763225456390816E-3</v>
      </c>
      <c r="I45" s="16">
        <f t="shared" si="2"/>
        <v>3.7881612728195409E-2</v>
      </c>
      <c r="J45" s="2"/>
      <c r="K45" s="2"/>
      <c r="L45" s="2"/>
      <c r="M45" s="2"/>
      <c r="N45" s="2"/>
    </row>
    <row r="46" spans="1:14" x14ac:dyDescent="0.25">
      <c r="A46" s="2"/>
      <c r="B46" s="2" t="s">
        <v>15</v>
      </c>
      <c r="C46" s="2" t="s">
        <v>19</v>
      </c>
      <c r="D46" s="2">
        <v>5</v>
      </c>
      <c r="E46" s="75">
        <v>1.04</v>
      </c>
      <c r="F46" s="75">
        <v>2.2084273183833192</v>
      </c>
      <c r="G46" s="16">
        <f t="shared" si="0"/>
        <v>0.61962374690482713</v>
      </c>
      <c r="H46" s="16">
        <f t="shared" si="1"/>
        <v>1.2888173935620403E-2</v>
      </c>
      <c r="I46" s="16">
        <f t="shared" si="2"/>
        <v>6.4440869678102017E-2</v>
      </c>
      <c r="J46" s="2"/>
      <c r="K46" s="2"/>
      <c r="L46" s="2"/>
      <c r="M46" s="2"/>
      <c r="N46" s="2"/>
    </row>
    <row r="47" spans="1:14" x14ac:dyDescent="0.25">
      <c r="A47" s="2"/>
      <c r="B47" s="2" t="s">
        <v>15</v>
      </c>
      <c r="C47" s="2" t="s">
        <v>20</v>
      </c>
      <c r="D47" s="2">
        <v>5</v>
      </c>
      <c r="E47" s="75">
        <v>0.94</v>
      </c>
      <c r="F47" s="75">
        <v>1.8792883438103565</v>
      </c>
      <c r="G47" s="16">
        <f t="shared" si="0"/>
        <v>0.4780939878384533</v>
      </c>
      <c r="H47" s="16">
        <f t="shared" si="1"/>
        <v>8.9881669713629212E-3</v>
      </c>
      <c r="I47" s="16">
        <f t="shared" si="2"/>
        <v>4.4940834856814604E-2</v>
      </c>
      <c r="J47" s="2"/>
      <c r="K47" s="2"/>
      <c r="L47" s="2"/>
      <c r="M47" s="2"/>
      <c r="N47" s="2"/>
    </row>
    <row r="48" spans="1:14" x14ac:dyDescent="0.25">
      <c r="A48" s="2"/>
      <c r="B48" s="2" t="s">
        <v>15</v>
      </c>
      <c r="C48" s="2" t="s">
        <v>21</v>
      </c>
      <c r="D48" s="2">
        <v>5</v>
      </c>
      <c r="E48" s="75">
        <v>1.1399999999999999</v>
      </c>
      <c r="F48" s="75">
        <v>3.276723276723271</v>
      </c>
      <c r="G48" s="16">
        <f t="shared" si="0"/>
        <v>1.0789910089910064</v>
      </c>
      <c r="H48" s="16">
        <f t="shared" si="1"/>
        <v>2.4600995004994942E-2</v>
      </c>
      <c r="I48" s="16">
        <f t="shared" si="2"/>
        <v>0.12300497502497471</v>
      </c>
      <c r="J48" s="2"/>
      <c r="K48" s="2"/>
      <c r="L48" s="2"/>
      <c r="M48" s="2"/>
      <c r="N48" s="2"/>
    </row>
    <row r="49" spans="1:14" x14ac:dyDescent="0.25">
      <c r="A49" s="2"/>
      <c r="B49" s="2" t="s">
        <v>15</v>
      </c>
      <c r="C49" s="2" t="s">
        <v>22</v>
      </c>
      <c r="D49" s="2">
        <v>5</v>
      </c>
      <c r="E49" s="75">
        <v>1.04</v>
      </c>
      <c r="F49" s="75">
        <v>1.8581738684162534</v>
      </c>
      <c r="G49" s="16">
        <f t="shared" si="0"/>
        <v>0.4690147634189889</v>
      </c>
      <c r="H49" s="16">
        <f t="shared" si="1"/>
        <v>9.7555070791149699E-3</v>
      </c>
      <c r="I49" s="16">
        <f t="shared" si="2"/>
        <v>4.8777535395574848E-2</v>
      </c>
      <c r="J49" s="2"/>
      <c r="K49" s="2"/>
      <c r="L49" s="2"/>
      <c r="M49" s="2"/>
      <c r="N49" s="2"/>
    </row>
    <row r="50" spans="1:14" x14ac:dyDescent="0.25">
      <c r="A50" s="2"/>
      <c r="B50" s="2" t="s">
        <v>15</v>
      </c>
      <c r="C50" s="2" t="s">
        <v>23</v>
      </c>
      <c r="D50" s="2">
        <v>5</v>
      </c>
      <c r="E50" s="75">
        <v>0.96</v>
      </c>
      <c r="F50" s="75">
        <v>2.158028340491247</v>
      </c>
      <c r="G50" s="16">
        <f t="shared" si="0"/>
        <v>0.59795218641123626</v>
      </c>
      <c r="H50" s="16">
        <f t="shared" si="1"/>
        <v>1.1480681979095736E-2</v>
      </c>
      <c r="I50" s="16">
        <f t="shared" si="2"/>
        <v>5.740340989547868E-2</v>
      </c>
      <c r="J50" s="2"/>
      <c r="K50" s="2"/>
      <c r="L50" s="2"/>
      <c r="M50" s="2"/>
      <c r="N50" s="2"/>
    </row>
    <row r="51" spans="1:14" x14ac:dyDescent="0.25">
      <c r="A51" s="2"/>
      <c r="B51" s="2" t="s">
        <v>15</v>
      </c>
      <c r="C51" s="8" t="s">
        <v>24</v>
      </c>
      <c r="D51" s="2">
        <v>5</v>
      </c>
      <c r="E51" s="75">
        <v>1.1599999999999999</v>
      </c>
      <c r="F51" s="75">
        <v>1.6285533012151656</v>
      </c>
      <c r="G51" s="16">
        <f t="shared" si="0"/>
        <v>0.37027791952252115</v>
      </c>
      <c r="H51" s="16">
        <f t="shared" si="1"/>
        <v>8.5904477329224911E-3</v>
      </c>
      <c r="I51" s="16">
        <f t="shared" si="2"/>
        <v>4.2952238664612452E-2</v>
      </c>
      <c r="J51">
        <f>SUM(I42:I51)</f>
        <v>0.56837588120740978</v>
      </c>
      <c r="K51">
        <f>(J51/50)*100</f>
        <v>1.1367517624148196</v>
      </c>
      <c r="L51">
        <f>K51*10^4</f>
        <v>11367.517624148195</v>
      </c>
      <c r="M51">
        <f>L51/10^6</f>
        <v>1.1367517624148196E-2</v>
      </c>
      <c r="N51">
        <f>M51*10^4</f>
        <v>113.67517624148195</v>
      </c>
    </row>
    <row r="52" spans="1:14" x14ac:dyDescent="0.25">
      <c r="A52" s="2"/>
      <c r="B52" s="2" t="s">
        <v>15</v>
      </c>
      <c r="C52" s="2" t="s">
        <v>25</v>
      </c>
      <c r="D52" s="2">
        <v>5</v>
      </c>
      <c r="E52" s="75">
        <v>1.04</v>
      </c>
      <c r="F52" s="75">
        <v>1.7291524325708458</v>
      </c>
      <c r="G52" s="16">
        <f t="shared" si="0"/>
        <v>0.41353554600546366</v>
      </c>
      <c r="H52" s="16">
        <f t="shared" si="1"/>
        <v>8.6015393569136445E-3</v>
      </c>
      <c r="I52" s="16">
        <f t="shared" si="2"/>
        <v>4.3007696784568221E-2</v>
      </c>
      <c r="J52" s="2"/>
      <c r="K52" s="2"/>
      <c r="L52" s="2"/>
      <c r="M52" s="2"/>
      <c r="N52" s="2"/>
    </row>
    <row r="53" spans="1:14" x14ac:dyDescent="0.25">
      <c r="A53" s="2" t="s">
        <v>49</v>
      </c>
      <c r="B53" s="2" t="s">
        <v>15</v>
      </c>
      <c r="C53" s="2" t="s">
        <v>16</v>
      </c>
      <c r="D53" s="2">
        <v>5</v>
      </c>
      <c r="E53" s="75">
        <v>1.28</v>
      </c>
      <c r="F53" s="75">
        <v>2.5384770152690193</v>
      </c>
      <c r="G53" s="16">
        <f t="shared" si="0"/>
        <v>0.76154511656567814</v>
      </c>
      <c r="H53" s="16">
        <f t="shared" si="1"/>
        <v>1.949555498408136E-2</v>
      </c>
      <c r="I53" s="16">
        <f t="shared" si="2"/>
        <v>9.7477774920406796E-2</v>
      </c>
      <c r="J53" s="2"/>
      <c r="K53" s="2"/>
      <c r="L53" s="2"/>
      <c r="M53" s="2"/>
      <c r="N53" s="2"/>
    </row>
    <row r="54" spans="1:14" x14ac:dyDescent="0.25">
      <c r="A54" s="2"/>
      <c r="B54" s="2" t="s">
        <v>15</v>
      </c>
      <c r="C54" s="7" t="s">
        <v>17</v>
      </c>
      <c r="D54" s="2">
        <v>5</v>
      </c>
      <c r="E54" s="75">
        <v>1.4</v>
      </c>
      <c r="F54" s="75">
        <v>2.2568404234072208</v>
      </c>
      <c r="G54" s="16">
        <f t="shared" si="0"/>
        <v>0.64044138206510492</v>
      </c>
      <c r="H54" s="16">
        <f t="shared" si="1"/>
        <v>1.7932358697822937E-2</v>
      </c>
      <c r="I54" s="16">
        <f t="shared" si="2"/>
        <v>8.9661793489114683E-2</v>
      </c>
      <c r="J54" s="2"/>
      <c r="K54" s="2"/>
      <c r="L54" s="2"/>
      <c r="M54" s="2"/>
      <c r="N54" s="2"/>
    </row>
    <row r="55" spans="1:14" x14ac:dyDescent="0.25">
      <c r="A55" s="2"/>
      <c r="B55" s="2" t="s">
        <v>15</v>
      </c>
      <c r="C55" s="7" t="s">
        <v>18</v>
      </c>
      <c r="D55" s="2">
        <v>5</v>
      </c>
      <c r="E55" s="75">
        <v>1.4</v>
      </c>
      <c r="F55" s="75">
        <v>2.6487112887112856</v>
      </c>
      <c r="G55" s="16">
        <f t="shared" si="0"/>
        <v>0.80894585414585274</v>
      </c>
      <c r="H55" s="16">
        <f t="shared" si="1"/>
        <v>2.2650483916083878E-2</v>
      </c>
      <c r="I55" s="16">
        <f t="shared" si="2"/>
        <v>0.11325241958041939</v>
      </c>
      <c r="J55" s="2"/>
      <c r="K55" s="2"/>
      <c r="L55" s="2"/>
      <c r="M55" s="2"/>
      <c r="N55" s="2"/>
    </row>
    <row r="56" spans="1:14" x14ac:dyDescent="0.25">
      <c r="A56" s="2"/>
      <c r="B56" s="2" t="s">
        <v>15</v>
      </c>
      <c r="C56" s="2" t="s">
        <v>19</v>
      </c>
      <c r="D56" s="2">
        <v>5</v>
      </c>
      <c r="E56" s="75">
        <v>1.44</v>
      </c>
      <c r="F56" s="75">
        <v>2.2087567850557539</v>
      </c>
      <c r="G56" s="16">
        <f t="shared" si="0"/>
        <v>0.61976541757397419</v>
      </c>
      <c r="H56" s="16">
        <f t="shared" si="1"/>
        <v>1.7849244026130456E-2</v>
      </c>
      <c r="I56" s="16">
        <f t="shared" si="2"/>
        <v>8.9246220130652282E-2</v>
      </c>
      <c r="J56" s="2"/>
      <c r="K56" s="2"/>
      <c r="L56" s="2"/>
      <c r="M56" s="2"/>
      <c r="N56" s="2"/>
    </row>
    <row r="57" spans="1:14" x14ac:dyDescent="0.25">
      <c r="A57" s="2"/>
      <c r="B57" s="2" t="s">
        <v>15</v>
      </c>
      <c r="C57" s="2" t="s">
        <v>20</v>
      </c>
      <c r="D57" s="2">
        <v>5</v>
      </c>
      <c r="E57" s="75">
        <v>1.46</v>
      </c>
      <c r="F57" s="75">
        <v>1.9790167865707387</v>
      </c>
      <c r="G57" s="16">
        <f t="shared" si="0"/>
        <v>0.52097721822541754</v>
      </c>
      <c r="H57" s="16">
        <f t="shared" si="1"/>
        <v>1.5212534772182191E-2</v>
      </c>
      <c r="I57" s="16">
        <f t="shared" si="2"/>
        <v>7.6062673860910951E-2</v>
      </c>
      <c r="J57" s="2"/>
      <c r="K57" s="2"/>
      <c r="L57" s="2"/>
      <c r="M57" s="2"/>
      <c r="N57" s="2"/>
    </row>
    <row r="58" spans="1:14" x14ac:dyDescent="0.25">
      <c r="A58" s="2"/>
      <c r="B58" s="2" t="s">
        <v>15</v>
      </c>
      <c r="C58" s="2" t="s">
        <v>21</v>
      </c>
      <c r="D58" s="2">
        <v>5</v>
      </c>
      <c r="E58" s="75">
        <v>1.36</v>
      </c>
      <c r="F58" s="75">
        <v>2.0915626083981889</v>
      </c>
      <c r="G58" s="16">
        <f t="shared" si="0"/>
        <v>0.56937192161122119</v>
      </c>
      <c r="H58" s="16">
        <f t="shared" si="1"/>
        <v>1.5486916267825218E-2</v>
      </c>
      <c r="I58" s="16">
        <f t="shared" si="2"/>
        <v>7.7434581339126091E-2</v>
      </c>
      <c r="J58" s="2"/>
      <c r="K58" s="2"/>
      <c r="L58" s="2"/>
      <c r="M58" s="2"/>
      <c r="N58" s="2"/>
    </row>
    <row r="59" spans="1:14" x14ac:dyDescent="0.25">
      <c r="A59" s="2"/>
      <c r="B59" s="2" t="s">
        <v>15</v>
      </c>
      <c r="C59" s="2" t="s">
        <v>22</v>
      </c>
      <c r="D59" s="2">
        <v>5</v>
      </c>
      <c r="E59" s="75">
        <v>1.5</v>
      </c>
      <c r="F59" s="75">
        <v>1.7490747604724792</v>
      </c>
      <c r="G59" s="16">
        <f t="shared" si="0"/>
        <v>0.42210214700316601</v>
      </c>
      <c r="H59" s="16">
        <f t="shared" si="1"/>
        <v>1.266306441009498E-2</v>
      </c>
      <c r="I59" s="16">
        <f t="shared" si="2"/>
        <v>6.3315322050474909E-2</v>
      </c>
      <c r="J59" s="2"/>
      <c r="K59" s="2"/>
      <c r="L59" s="2"/>
      <c r="M59" s="2"/>
      <c r="N59" s="2"/>
    </row>
    <row r="60" spans="1:14" x14ac:dyDescent="0.25">
      <c r="A60" s="2"/>
      <c r="B60" s="2" t="s">
        <v>15</v>
      </c>
      <c r="C60" s="2" t="s">
        <v>23</v>
      </c>
      <c r="D60" s="2">
        <v>5</v>
      </c>
      <c r="E60" s="75">
        <v>1.28</v>
      </c>
      <c r="F60" s="75">
        <v>2.6976562763899832</v>
      </c>
      <c r="G60" s="16">
        <f t="shared" si="0"/>
        <v>0.8299921988476926</v>
      </c>
      <c r="H60" s="16">
        <f t="shared" si="1"/>
        <v>2.124780029050093E-2</v>
      </c>
      <c r="I60" s="16">
        <f t="shared" si="2"/>
        <v>0.10623900145250464</v>
      </c>
      <c r="J60" s="2"/>
      <c r="K60" s="2"/>
      <c r="L60" s="2"/>
      <c r="M60" s="2"/>
      <c r="N60" s="2"/>
    </row>
    <row r="61" spans="1:14" x14ac:dyDescent="0.25">
      <c r="A61" s="2"/>
      <c r="B61" s="2" t="s">
        <v>15</v>
      </c>
      <c r="C61" s="8" t="s">
        <v>24</v>
      </c>
      <c r="D61" s="2">
        <v>5</v>
      </c>
      <c r="E61" s="75">
        <v>1.06</v>
      </c>
      <c r="F61" s="75">
        <v>3.2578075057443514</v>
      </c>
      <c r="G61" s="16">
        <f t="shared" si="0"/>
        <v>1.0708572274700709</v>
      </c>
      <c r="H61" s="16">
        <f t="shared" si="1"/>
        <v>2.2702173222365507E-2</v>
      </c>
      <c r="I61" s="16">
        <f t="shared" si="2"/>
        <v>0.11351086611182754</v>
      </c>
      <c r="J61" s="2"/>
      <c r="K61" s="2"/>
      <c r="L61" s="2"/>
      <c r="M61" s="2"/>
      <c r="N61" s="2"/>
    </row>
    <row r="62" spans="1:14" x14ac:dyDescent="0.25">
      <c r="A62" s="2"/>
      <c r="B62" s="2" t="s">
        <v>15</v>
      </c>
      <c r="C62" s="2" t="s">
        <v>25</v>
      </c>
      <c r="D62" s="2">
        <v>5</v>
      </c>
      <c r="E62" s="75">
        <v>1.26</v>
      </c>
      <c r="F62" s="75">
        <v>1.0099340131973691</v>
      </c>
      <c r="G62" s="16">
        <f t="shared" si="0"/>
        <v>0.1042716256748687</v>
      </c>
      <c r="H62" s="16">
        <f t="shared" si="1"/>
        <v>2.627644967006691E-3</v>
      </c>
      <c r="I62" s="16">
        <f t="shared" si="2"/>
        <v>1.3138224835033456E-2</v>
      </c>
      <c r="J62">
        <f>SUM(I53:I62)</f>
        <v>0.83933887777047056</v>
      </c>
      <c r="K62">
        <f>(J62/50)*100</f>
        <v>1.6786777555409411</v>
      </c>
      <c r="L62">
        <f>K62*10^4</f>
        <v>16786.777555409411</v>
      </c>
      <c r="M62">
        <f>L62/10^6</f>
        <v>1.6786777555409412E-2</v>
      </c>
      <c r="N62">
        <f>M62*10^4</f>
        <v>167.86777555409412</v>
      </c>
    </row>
    <row r="63" spans="1:14" x14ac:dyDescent="0.25">
      <c r="A63" s="2" t="s">
        <v>50</v>
      </c>
      <c r="B63" s="2" t="s">
        <v>15</v>
      </c>
      <c r="C63" s="2" t="s">
        <v>16</v>
      </c>
      <c r="D63" s="2">
        <v>5</v>
      </c>
      <c r="E63" s="75">
        <v>1.56</v>
      </c>
      <c r="F63" s="75">
        <v>2.0988247386896557</v>
      </c>
      <c r="G63" s="16">
        <f t="shared" si="0"/>
        <v>0.57249463763655184</v>
      </c>
      <c r="H63" s="16">
        <f t="shared" si="1"/>
        <v>1.7861832694260418E-2</v>
      </c>
      <c r="I63" s="16">
        <f t="shared" si="2"/>
        <v>8.9309163471302092E-2</v>
      </c>
      <c r="J63" s="2"/>
      <c r="K63" s="2"/>
      <c r="L63" s="2"/>
      <c r="M63" s="2"/>
      <c r="N63" s="2"/>
    </row>
    <row r="64" spans="1:14" x14ac:dyDescent="0.25">
      <c r="A64" s="2"/>
      <c r="B64" s="2" t="s">
        <v>15</v>
      </c>
      <c r="C64" s="7" t="s">
        <v>17</v>
      </c>
      <c r="D64" s="2">
        <v>5</v>
      </c>
      <c r="E64" s="75">
        <v>1.54</v>
      </c>
      <c r="F64" s="75">
        <v>2.7674151030620324</v>
      </c>
      <c r="G64" s="16">
        <f t="shared" si="0"/>
        <v>0.85998849431667379</v>
      </c>
      <c r="H64" s="16">
        <f t="shared" si="1"/>
        <v>2.6487645624953551E-2</v>
      </c>
      <c r="I64" s="16">
        <f t="shared" si="2"/>
        <v>0.13243822812476774</v>
      </c>
      <c r="J64" s="2"/>
      <c r="K64" s="2"/>
      <c r="L64" s="2"/>
      <c r="M64" s="2"/>
      <c r="N64" s="2"/>
    </row>
    <row r="65" spans="1:14" x14ac:dyDescent="0.25">
      <c r="A65" s="2"/>
      <c r="B65" s="2" t="s">
        <v>15</v>
      </c>
      <c r="C65" s="7" t="s">
        <v>18</v>
      </c>
      <c r="D65" s="2">
        <v>5</v>
      </c>
      <c r="E65" s="75">
        <v>1.56</v>
      </c>
      <c r="F65" s="75">
        <v>2.2980937765746505</v>
      </c>
      <c r="G65" s="16">
        <f t="shared" si="0"/>
        <v>0.6581803239270998</v>
      </c>
      <c r="H65" s="16">
        <f t="shared" si="1"/>
        <v>2.0535226106525514E-2</v>
      </c>
      <c r="I65" s="16">
        <f t="shared" si="2"/>
        <v>0.10267613053262757</v>
      </c>
      <c r="J65" s="2"/>
      <c r="K65" s="2"/>
      <c r="L65" s="2"/>
      <c r="M65" s="2"/>
      <c r="N65" s="2"/>
    </row>
    <row r="66" spans="1:14" x14ac:dyDescent="0.25">
      <c r="A66" s="2"/>
      <c r="B66" s="2" t="s">
        <v>15</v>
      </c>
      <c r="C66" s="2" t="s">
        <v>19</v>
      </c>
      <c r="D66" s="2">
        <v>5</v>
      </c>
      <c r="E66" s="75">
        <v>1.62</v>
      </c>
      <c r="F66" s="75">
        <v>3.7577453527883393</v>
      </c>
      <c r="G66" s="16">
        <f t="shared" si="0"/>
        <v>1.2858305016989857</v>
      </c>
      <c r="H66" s="16">
        <f t="shared" si="1"/>
        <v>4.166090825504714E-2</v>
      </c>
      <c r="I66" s="16">
        <f t="shared" si="2"/>
        <v>0.20830454127523571</v>
      </c>
      <c r="J66" s="2"/>
      <c r="K66" s="2"/>
      <c r="L66" s="2"/>
      <c r="M66" s="2"/>
      <c r="N66" s="2"/>
    </row>
    <row r="67" spans="1:14" x14ac:dyDescent="0.25">
      <c r="A67" s="2"/>
      <c r="B67" s="2" t="s">
        <v>15</v>
      </c>
      <c r="C67" s="2" t="s">
        <v>20</v>
      </c>
      <c r="D67" s="2">
        <v>5</v>
      </c>
      <c r="E67" s="75">
        <v>1.6</v>
      </c>
      <c r="F67" s="75">
        <v>2.7575813860595058</v>
      </c>
      <c r="G67" s="16">
        <f t="shared" ref="G67:G130" si="3">-0.33+0.43*(F67)</f>
        <v>0.85575999600558728</v>
      </c>
      <c r="H67" s="16">
        <f t="shared" ref="H67:H130" si="4">E67*(G67/50)</f>
        <v>2.7384319872178792E-2</v>
      </c>
      <c r="I67" s="16">
        <f t="shared" ref="I67:I130" si="5">H67*D67</f>
        <v>0.13692159936089396</v>
      </c>
      <c r="J67" s="2"/>
      <c r="K67" s="2"/>
      <c r="L67" s="2"/>
      <c r="M67" s="2"/>
      <c r="N67" s="2"/>
    </row>
    <row r="68" spans="1:14" x14ac:dyDescent="0.25">
      <c r="A68" s="2"/>
      <c r="B68" s="2" t="s">
        <v>15</v>
      </c>
      <c r="C68" s="2" t="s">
        <v>21</v>
      </c>
      <c r="D68" s="2">
        <v>5</v>
      </c>
      <c r="E68" s="75">
        <v>1.56</v>
      </c>
      <c r="F68" s="75">
        <v>2.1595481807277022</v>
      </c>
      <c r="G68" s="16">
        <f t="shared" si="3"/>
        <v>0.59860571771291182</v>
      </c>
      <c r="H68" s="16">
        <f t="shared" si="4"/>
        <v>1.8676498392642849E-2</v>
      </c>
      <c r="I68" s="16">
        <f t="shared" si="5"/>
        <v>9.3382491963214243E-2</v>
      </c>
      <c r="J68" s="2"/>
      <c r="K68" s="2"/>
      <c r="L68" s="2"/>
      <c r="M68" s="2"/>
      <c r="N68" s="2"/>
    </row>
    <row r="69" spans="1:14" x14ac:dyDescent="0.25">
      <c r="A69" s="2"/>
      <c r="B69" s="2" t="s">
        <v>15</v>
      </c>
      <c r="C69" s="2" t="s">
        <v>22</v>
      </c>
      <c r="D69" s="2">
        <v>5</v>
      </c>
      <c r="E69" s="75">
        <v>1.32</v>
      </c>
      <c r="F69" s="75">
        <v>2.8294122351059521</v>
      </c>
      <c r="G69" s="16">
        <f t="shared" si="3"/>
        <v>0.88664726109555936</v>
      </c>
      <c r="H69" s="16">
        <f t="shared" si="4"/>
        <v>2.3407487692922769E-2</v>
      </c>
      <c r="I69" s="16">
        <f t="shared" si="5"/>
        <v>0.11703743846461384</v>
      </c>
      <c r="J69" s="2"/>
      <c r="K69" s="2"/>
      <c r="L69" s="2"/>
      <c r="M69" s="2"/>
      <c r="N69" s="2"/>
    </row>
    <row r="70" spans="1:14" x14ac:dyDescent="0.25">
      <c r="A70" s="2"/>
      <c r="B70" s="2" t="s">
        <v>15</v>
      </c>
      <c r="C70" s="2" t="s">
        <v>23</v>
      </c>
      <c r="D70" s="2">
        <v>5</v>
      </c>
      <c r="E70" s="75">
        <v>1.28</v>
      </c>
      <c r="F70" s="75">
        <v>2.2291624025784564</v>
      </c>
      <c r="G70" s="16">
        <f t="shared" si="3"/>
        <v>0.62853983310873618</v>
      </c>
      <c r="H70" s="16">
        <f t="shared" si="4"/>
        <v>1.6090619727583647E-2</v>
      </c>
      <c r="I70" s="16">
        <f t="shared" si="5"/>
        <v>8.0453098637918233E-2</v>
      </c>
      <c r="J70" s="2"/>
      <c r="K70" s="2"/>
      <c r="L70" s="2"/>
      <c r="M70" s="2"/>
      <c r="N70" s="2"/>
    </row>
    <row r="71" spans="1:14" x14ac:dyDescent="0.25">
      <c r="A71" s="2"/>
      <c r="B71" s="2" t="s">
        <v>15</v>
      </c>
      <c r="C71" s="8" t="s">
        <v>24</v>
      </c>
      <c r="D71" s="2">
        <v>5</v>
      </c>
      <c r="E71" s="75">
        <v>1.24</v>
      </c>
      <c r="F71" s="75">
        <v>2.6182078805972768</v>
      </c>
      <c r="G71" s="16">
        <f t="shared" si="3"/>
        <v>0.79582938865682884</v>
      </c>
      <c r="H71" s="16">
        <f t="shared" si="4"/>
        <v>1.9736568838689357E-2</v>
      </c>
      <c r="I71" s="16">
        <f t="shared" si="5"/>
        <v>9.8682844193446778E-2</v>
      </c>
      <c r="J71" s="2"/>
      <c r="K71" s="2"/>
      <c r="L71" s="2"/>
      <c r="M71" s="2"/>
      <c r="N71" s="2"/>
    </row>
    <row r="72" spans="1:14" x14ac:dyDescent="0.25">
      <c r="A72" s="2"/>
      <c r="B72" s="2" t="s">
        <v>15</v>
      </c>
      <c r="C72" s="2" t="s">
        <v>25</v>
      </c>
      <c r="D72" s="2">
        <v>5</v>
      </c>
      <c r="E72" s="75">
        <v>1.22</v>
      </c>
      <c r="F72" s="75">
        <v>2.5369556532161361</v>
      </c>
      <c r="G72" s="16">
        <f t="shared" si="3"/>
        <v>0.76089093088293835</v>
      </c>
      <c r="H72" s="16">
        <f t="shared" si="4"/>
        <v>1.8565738713543695E-2</v>
      </c>
      <c r="I72" s="16">
        <f t="shared" si="5"/>
        <v>9.2828693567718473E-2</v>
      </c>
      <c r="J72">
        <f>SUM(I63:I72)</f>
        <v>1.1520342295917387</v>
      </c>
      <c r="K72">
        <f>(J72/50)*100</f>
        <v>2.3040684591834775</v>
      </c>
      <c r="L72">
        <f>K72*10^4</f>
        <v>23040.684591834775</v>
      </c>
      <c r="M72">
        <f>L72/10^6</f>
        <v>2.3040684591834774E-2</v>
      </c>
      <c r="N72">
        <f>M72*10^4</f>
        <v>230.40684591834776</v>
      </c>
    </row>
    <row r="73" spans="1:14" x14ac:dyDescent="0.25">
      <c r="A73" s="2" t="s">
        <v>51</v>
      </c>
      <c r="B73" s="2" t="s">
        <v>15</v>
      </c>
      <c r="C73" s="2" t="s">
        <v>16</v>
      </c>
      <c r="D73" s="2">
        <v>5</v>
      </c>
      <c r="E73" s="75">
        <v>1.66</v>
      </c>
      <c r="F73" s="75">
        <v>2.857142857142871</v>
      </c>
      <c r="G73" s="16">
        <f t="shared" si="3"/>
        <v>0.89857142857143435</v>
      </c>
      <c r="H73" s="16">
        <f t="shared" si="4"/>
        <v>2.9832571428571618E-2</v>
      </c>
      <c r="I73" s="16">
        <f t="shared" si="5"/>
        <v>0.1491628571428581</v>
      </c>
      <c r="J73" s="2"/>
      <c r="K73" s="2"/>
      <c r="L73" s="2"/>
      <c r="M73" s="2"/>
      <c r="N73" s="2"/>
    </row>
    <row r="74" spans="1:14" x14ac:dyDescent="0.25">
      <c r="A74" s="2"/>
      <c r="B74" s="2" t="s">
        <v>15</v>
      </c>
      <c r="C74" s="7" t="s">
        <v>17</v>
      </c>
      <c r="D74" s="2">
        <v>5</v>
      </c>
      <c r="E74" s="75">
        <v>1.68</v>
      </c>
      <c r="F74" s="75">
        <v>3.9579494173107728</v>
      </c>
      <c r="G74" s="16">
        <f t="shared" si="3"/>
        <v>1.3719182494436322</v>
      </c>
      <c r="H74" s="16">
        <f t="shared" si="4"/>
        <v>4.6096453181306042E-2</v>
      </c>
      <c r="I74" s="16">
        <f t="shared" si="5"/>
        <v>0.2304822659065302</v>
      </c>
      <c r="J74" s="2"/>
      <c r="K74" s="2"/>
      <c r="L74" s="2"/>
      <c r="M74" s="2"/>
      <c r="N74" s="2"/>
    </row>
    <row r="75" spans="1:14" x14ac:dyDescent="0.25">
      <c r="A75" s="2"/>
      <c r="B75" s="2" t="s">
        <v>15</v>
      </c>
      <c r="C75" s="7" t="s">
        <v>18</v>
      </c>
      <c r="D75" s="2">
        <v>5</v>
      </c>
      <c r="E75" s="75">
        <v>1.5</v>
      </c>
      <c r="F75" s="75">
        <v>3.2386846636269375</v>
      </c>
      <c r="G75" s="16">
        <f t="shared" si="3"/>
        <v>1.0626344053595831</v>
      </c>
      <c r="H75" s="16">
        <f t="shared" si="4"/>
        <v>3.1879032160787489E-2</v>
      </c>
      <c r="I75" s="16">
        <f t="shared" si="5"/>
        <v>0.15939516080393745</v>
      </c>
      <c r="J75" s="2"/>
      <c r="K75" s="2"/>
      <c r="L75" s="2"/>
      <c r="M75" s="2"/>
      <c r="N75" s="2"/>
    </row>
    <row r="76" spans="1:14" x14ac:dyDescent="0.25">
      <c r="A76" s="2"/>
      <c r="B76" s="2" t="s">
        <v>15</v>
      </c>
      <c r="C76" s="2" t="s">
        <v>19</v>
      </c>
      <c r="D76" s="2">
        <v>5</v>
      </c>
      <c r="E76" s="75">
        <v>1.66</v>
      </c>
      <c r="F76" s="75">
        <v>4.2674395362782374</v>
      </c>
      <c r="G76" s="16">
        <f t="shared" si="3"/>
        <v>1.5049990005996419</v>
      </c>
      <c r="H76" s="16">
        <f t="shared" si="4"/>
        <v>4.9965966819908107E-2</v>
      </c>
      <c r="I76" s="16">
        <f t="shared" si="5"/>
        <v>0.24982983409954054</v>
      </c>
      <c r="J76" s="2"/>
      <c r="K76" s="2"/>
      <c r="L76" s="2"/>
      <c r="M76" s="2"/>
      <c r="N76" s="2"/>
    </row>
    <row r="77" spans="1:14" x14ac:dyDescent="0.25">
      <c r="A77" s="2"/>
      <c r="B77" s="2" t="s">
        <v>15</v>
      </c>
      <c r="C77" s="2" t="s">
        <v>20</v>
      </c>
      <c r="D77" s="2">
        <v>5</v>
      </c>
      <c r="E77" s="75">
        <v>1.66</v>
      </c>
      <c r="F77" s="75">
        <v>3.6266194737811772</v>
      </c>
      <c r="G77" s="16">
        <f t="shared" si="3"/>
        <v>1.229446373725906</v>
      </c>
      <c r="H77" s="16">
        <f t="shared" si="4"/>
        <v>4.0817619607700077E-2</v>
      </c>
      <c r="I77" s="16">
        <f t="shared" si="5"/>
        <v>0.20408809803850039</v>
      </c>
      <c r="J77" s="2"/>
      <c r="K77" s="2"/>
      <c r="L77" s="2"/>
      <c r="M77" s="2"/>
      <c r="N77" s="2"/>
    </row>
    <row r="78" spans="1:14" x14ac:dyDescent="0.25">
      <c r="A78" s="2"/>
      <c r="B78" s="2" t="s">
        <v>15</v>
      </c>
      <c r="C78" s="2" t="s">
        <v>21</v>
      </c>
      <c r="D78" s="2">
        <v>5</v>
      </c>
      <c r="E78" s="75">
        <v>1.62</v>
      </c>
      <c r="F78" s="75">
        <v>2.0697500499900006</v>
      </c>
      <c r="G78" s="16">
        <f t="shared" si="3"/>
        <v>0.55999252149570022</v>
      </c>
      <c r="H78" s="16">
        <f t="shared" si="4"/>
        <v>1.8143757696460688E-2</v>
      </c>
      <c r="I78" s="16">
        <f t="shared" si="5"/>
        <v>9.0718788482303442E-2</v>
      </c>
      <c r="J78" s="2"/>
      <c r="K78" s="2"/>
      <c r="L78" s="2"/>
      <c r="M78" s="2"/>
      <c r="N78" s="2"/>
    </row>
    <row r="79" spans="1:14" x14ac:dyDescent="0.25">
      <c r="A79" s="2"/>
      <c r="B79" s="2" t="s">
        <v>15</v>
      </c>
      <c r="C79" s="2" t="s">
        <v>22</v>
      </c>
      <c r="D79" s="2">
        <v>5</v>
      </c>
      <c r="E79" s="75">
        <v>1.66</v>
      </c>
      <c r="F79" s="75">
        <v>2.607652140026242</v>
      </c>
      <c r="G79" s="16">
        <f t="shared" si="3"/>
        <v>0.79129042021128404</v>
      </c>
      <c r="H79" s="16">
        <f t="shared" si="4"/>
        <v>2.6270841951014628E-2</v>
      </c>
      <c r="I79" s="16">
        <f t="shared" si="5"/>
        <v>0.13135420975507314</v>
      </c>
      <c r="J79" s="2"/>
      <c r="K79" s="2"/>
      <c r="L79" s="2"/>
      <c r="M79" s="2"/>
      <c r="N79" s="2"/>
    </row>
    <row r="80" spans="1:14" x14ac:dyDescent="0.25">
      <c r="A80" s="2"/>
      <c r="B80" s="2" t="s">
        <v>15</v>
      </c>
      <c r="C80" s="2" t="s">
        <v>23</v>
      </c>
      <c r="D80" s="2">
        <v>5</v>
      </c>
      <c r="E80" s="75">
        <v>1.46</v>
      </c>
      <c r="F80" s="75">
        <v>2.0385252492409691</v>
      </c>
      <c r="G80" s="16">
        <f t="shared" si="3"/>
        <v>0.54656585717361672</v>
      </c>
      <c r="H80" s="16">
        <f t="shared" si="4"/>
        <v>1.5959723029469606E-2</v>
      </c>
      <c r="I80" s="16">
        <f t="shared" si="5"/>
        <v>7.9798615147348026E-2</v>
      </c>
      <c r="J80" s="2"/>
      <c r="K80" s="2"/>
      <c r="L80" s="2"/>
      <c r="M80" s="2"/>
      <c r="N80" s="2"/>
    </row>
    <row r="81" spans="1:14" x14ac:dyDescent="0.25">
      <c r="A81" s="2"/>
      <c r="B81" s="2" t="s">
        <v>15</v>
      </c>
      <c r="C81" s="8" t="s">
        <v>24</v>
      </c>
      <c r="D81" s="2">
        <v>5</v>
      </c>
      <c r="E81" s="75">
        <v>1.34</v>
      </c>
      <c r="F81" s="75">
        <v>2.3092682543059637</v>
      </c>
      <c r="G81" s="16">
        <f t="shared" si="3"/>
        <v>0.66298534935156428</v>
      </c>
      <c r="H81" s="16">
        <f t="shared" si="4"/>
        <v>1.7768007362621924E-2</v>
      </c>
      <c r="I81" s="16">
        <f t="shared" si="5"/>
        <v>8.8840036813109619E-2</v>
      </c>
      <c r="J81" s="2"/>
      <c r="K81" s="2"/>
      <c r="L81" s="2"/>
      <c r="M81" s="2"/>
      <c r="N81" s="2"/>
    </row>
    <row r="82" spans="1:14" x14ac:dyDescent="0.25">
      <c r="A82" s="2"/>
      <c r="B82" s="2" t="s">
        <v>15</v>
      </c>
      <c r="C82" s="2" t="s">
        <v>25</v>
      </c>
      <c r="D82" s="2">
        <v>5</v>
      </c>
      <c r="E82" s="75">
        <v>1.34</v>
      </c>
      <c r="F82" s="75">
        <v>3.6374578130819342</v>
      </c>
      <c r="G82" s="16">
        <f t="shared" si="3"/>
        <v>1.2341068596252316</v>
      </c>
      <c r="H82" s="16">
        <f t="shared" si="4"/>
        <v>3.3074063837956205E-2</v>
      </c>
      <c r="I82" s="16">
        <f t="shared" si="5"/>
        <v>0.16537031918978101</v>
      </c>
      <c r="J82">
        <f>SUM(I73:I82)</f>
        <v>1.5490401853789819</v>
      </c>
      <c r="K82">
        <f>(J82/50)*100</f>
        <v>3.0980803707579638</v>
      </c>
      <c r="L82">
        <f>K82*10^4</f>
        <v>30980.803707579638</v>
      </c>
      <c r="M82">
        <f>L82/10^6</f>
        <v>3.0980803707579638E-2</v>
      </c>
      <c r="N82">
        <f>M82*10^4</f>
        <v>309.80803707579639</v>
      </c>
    </row>
    <row r="83" spans="1:14" x14ac:dyDescent="0.25">
      <c r="A83" s="2" t="s">
        <v>52</v>
      </c>
      <c r="B83" s="2" t="s">
        <v>15</v>
      </c>
      <c r="C83" s="2" t="s">
        <v>16</v>
      </c>
      <c r="D83" s="2">
        <v>5</v>
      </c>
      <c r="E83" s="75">
        <v>1.74</v>
      </c>
      <c r="F83" s="75">
        <v>2.6568118258090294</v>
      </c>
      <c r="G83" s="16">
        <f t="shared" si="3"/>
        <v>0.81242908509788259</v>
      </c>
      <c r="H83" s="16">
        <f t="shared" si="4"/>
        <v>2.8272532161406315E-2</v>
      </c>
      <c r="I83" s="16">
        <f t="shared" si="5"/>
        <v>0.14136266080703158</v>
      </c>
      <c r="J83" s="2"/>
      <c r="K83" s="2"/>
      <c r="L83" s="2"/>
      <c r="M83" s="2"/>
      <c r="N83" s="2"/>
    </row>
    <row r="84" spans="1:14" x14ac:dyDescent="0.25">
      <c r="A84" s="2"/>
      <c r="B84" s="2" t="s">
        <v>15</v>
      </c>
      <c r="C84" s="7" t="s">
        <v>17</v>
      </c>
      <c r="D84" s="2">
        <v>5</v>
      </c>
      <c r="E84" s="75">
        <v>1.84</v>
      </c>
      <c r="F84" s="75">
        <v>3.9080430190506164</v>
      </c>
      <c r="G84" s="16">
        <f t="shared" si="3"/>
        <v>1.3504584981917649</v>
      </c>
      <c r="H84" s="16">
        <f t="shared" si="4"/>
        <v>4.9696872733456951E-2</v>
      </c>
      <c r="I84" s="16">
        <f t="shared" si="5"/>
        <v>0.24848436366728477</v>
      </c>
      <c r="J84" s="2"/>
      <c r="K84" s="2"/>
      <c r="L84" s="2"/>
      <c r="M84" s="2"/>
      <c r="N84" s="2"/>
    </row>
    <row r="85" spans="1:14" x14ac:dyDescent="0.25">
      <c r="A85" s="2"/>
      <c r="B85" s="2" t="s">
        <v>15</v>
      </c>
      <c r="C85" s="7" t="s">
        <v>18</v>
      </c>
      <c r="D85" s="2">
        <v>5</v>
      </c>
      <c r="E85" s="75">
        <v>1.52</v>
      </c>
      <c r="F85" s="75">
        <v>2.3685352839522018</v>
      </c>
      <c r="G85" s="16">
        <f t="shared" si="3"/>
        <v>0.68847017209944661</v>
      </c>
      <c r="H85" s="16">
        <f t="shared" si="4"/>
        <v>2.0929493231823179E-2</v>
      </c>
      <c r="I85" s="16">
        <f t="shared" si="5"/>
        <v>0.1046474661591159</v>
      </c>
      <c r="J85" s="2"/>
      <c r="K85" s="2"/>
      <c r="L85" s="2"/>
      <c r="M85" s="2"/>
      <c r="N85" s="2"/>
    </row>
    <row r="86" spans="1:14" x14ac:dyDescent="0.25">
      <c r="A86" s="2"/>
      <c r="B86" s="2" t="s">
        <v>15</v>
      </c>
      <c r="C86" s="2" t="s">
        <v>19</v>
      </c>
      <c r="D86" s="2">
        <v>5</v>
      </c>
      <c r="E86" s="75">
        <v>1.62</v>
      </c>
      <c r="F86" s="75">
        <v>2.5787066744359532</v>
      </c>
      <c r="G86" s="16">
        <f t="shared" si="3"/>
        <v>0.7788438700074598</v>
      </c>
      <c r="H86" s="16">
        <f t="shared" si="4"/>
        <v>2.5234541388241698E-2</v>
      </c>
      <c r="I86" s="16">
        <f t="shared" si="5"/>
        <v>0.1261727069412085</v>
      </c>
      <c r="J86" s="2"/>
      <c r="K86" s="2"/>
      <c r="L86" s="2"/>
      <c r="M86" s="2"/>
      <c r="N86" s="2"/>
    </row>
    <row r="87" spans="1:14" x14ac:dyDescent="0.25">
      <c r="A87" s="2"/>
      <c r="B87" s="2" t="s">
        <v>15</v>
      </c>
      <c r="C87" s="2" t="s">
        <v>20</v>
      </c>
      <c r="D87" s="2">
        <v>5</v>
      </c>
      <c r="E87" s="75">
        <v>1.68</v>
      </c>
      <c r="F87" s="75">
        <v>2.1680040317798897</v>
      </c>
      <c r="G87" s="16">
        <f t="shared" si="3"/>
        <v>0.6022417336653525</v>
      </c>
      <c r="H87" s="16">
        <f t="shared" si="4"/>
        <v>2.0235322251155843E-2</v>
      </c>
      <c r="I87" s="16">
        <f t="shared" si="5"/>
        <v>0.10117661125577922</v>
      </c>
      <c r="J87" s="2"/>
      <c r="K87" s="2"/>
      <c r="L87" s="2"/>
      <c r="M87" s="2"/>
      <c r="N87" s="2"/>
    </row>
    <row r="88" spans="1:14" x14ac:dyDescent="0.25">
      <c r="A88" s="2"/>
      <c r="B88" s="2" t="s">
        <v>15</v>
      </c>
      <c r="C88" s="2" t="s">
        <v>21</v>
      </c>
      <c r="D88" s="2">
        <v>5</v>
      </c>
      <c r="E88" s="75">
        <v>1.8</v>
      </c>
      <c r="F88" s="75">
        <v>3.3582909031070791</v>
      </c>
      <c r="G88" s="16">
        <f t="shared" si="3"/>
        <v>1.1140650883360439</v>
      </c>
      <c r="H88" s="16">
        <f t="shared" si="4"/>
        <v>4.0106343180097578E-2</v>
      </c>
      <c r="I88" s="16">
        <f t="shared" si="5"/>
        <v>0.20053171590048791</v>
      </c>
      <c r="J88" s="2"/>
      <c r="K88" s="2"/>
      <c r="L88" s="2"/>
      <c r="M88" s="2"/>
      <c r="N88" s="2"/>
    </row>
    <row r="89" spans="1:14" x14ac:dyDescent="0.25">
      <c r="A89" s="2"/>
      <c r="B89" s="2" t="s">
        <v>15</v>
      </c>
      <c r="C89" s="2" t="s">
        <v>22</v>
      </c>
      <c r="D89" s="2">
        <v>5</v>
      </c>
      <c r="E89" s="75">
        <v>1.52</v>
      </c>
      <c r="F89" s="75">
        <v>3.4663251312893415</v>
      </c>
      <c r="G89" s="16">
        <f t="shared" si="3"/>
        <v>1.1605198064544167</v>
      </c>
      <c r="H89" s="16">
        <f t="shared" si="4"/>
        <v>3.5279802116214266E-2</v>
      </c>
      <c r="I89" s="16">
        <f t="shared" si="5"/>
        <v>0.17639901058107132</v>
      </c>
      <c r="J89" s="2"/>
      <c r="K89" s="2"/>
      <c r="L89" s="2"/>
      <c r="M89" s="2"/>
      <c r="N89" s="2"/>
    </row>
    <row r="90" spans="1:14" x14ac:dyDescent="0.25">
      <c r="A90" s="2"/>
      <c r="B90" s="2" t="s">
        <v>15</v>
      </c>
      <c r="C90" s="2" t="s">
        <v>23</v>
      </c>
      <c r="D90" s="2">
        <v>5</v>
      </c>
      <c r="E90" s="75">
        <v>1.44</v>
      </c>
      <c r="F90" s="75">
        <v>2.7383850616428091</v>
      </c>
      <c r="G90" s="16">
        <f t="shared" si="3"/>
        <v>0.8475055765064079</v>
      </c>
      <c r="H90" s="16">
        <f t="shared" si="4"/>
        <v>2.4408160603384545E-2</v>
      </c>
      <c r="I90" s="16">
        <f t="shared" si="5"/>
        <v>0.12204080301692273</v>
      </c>
      <c r="J90" s="2"/>
      <c r="K90" s="2"/>
      <c r="L90" s="2"/>
      <c r="M90" s="2"/>
      <c r="N90" s="2"/>
    </row>
    <row r="91" spans="1:14" x14ac:dyDescent="0.25">
      <c r="A91" s="2"/>
      <c r="B91" s="2" t="s">
        <v>15</v>
      </c>
      <c r="C91" s="8" t="s">
        <v>24</v>
      </c>
      <c r="D91" s="2">
        <v>5</v>
      </c>
      <c r="E91" s="75">
        <v>1.5</v>
      </c>
      <c r="F91" s="75">
        <v>4.3461354792290008</v>
      </c>
      <c r="G91" s="16">
        <f t="shared" si="3"/>
        <v>1.5388382560684701</v>
      </c>
      <c r="H91" s="16">
        <f t="shared" si="4"/>
        <v>4.6165147682054104E-2</v>
      </c>
      <c r="I91" s="16">
        <f t="shared" si="5"/>
        <v>0.23082573841027051</v>
      </c>
      <c r="J91" s="2"/>
      <c r="K91" s="2"/>
      <c r="L91" s="2"/>
      <c r="M91" s="2"/>
      <c r="N91" s="2"/>
    </row>
    <row r="92" spans="1:14" x14ac:dyDescent="0.25">
      <c r="A92" s="2"/>
      <c r="B92" s="2" t="s">
        <v>15</v>
      </c>
      <c r="C92" s="2" t="s">
        <v>25</v>
      </c>
      <c r="D92" s="2">
        <v>5</v>
      </c>
      <c r="E92" s="75">
        <v>1.38</v>
      </c>
      <c r="F92" s="75">
        <v>2.8185967268099761</v>
      </c>
      <c r="G92" s="16">
        <f t="shared" si="3"/>
        <v>0.88199659252828955</v>
      </c>
      <c r="H92" s="16">
        <f t="shared" si="4"/>
        <v>2.4343105953780791E-2</v>
      </c>
      <c r="I92" s="16">
        <f t="shared" si="5"/>
        <v>0.12171552976890396</v>
      </c>
      <c r="J92">
        <f>SUM(I83:I92)</f>
        <v>1.5733566065080764</v>
      </c>
      <c r="K92">
        <f>(J92/50)*100</f>
        <v>3.1467132130161528</v>
      </c>
      <c r="L92">
        <f>K92*10^4</f>
        <v>31467.132130161528</v>
      </c>
      <c r="M92">
        <f>L92/10^6</f>
        <v>3.1467132130161529E-2</v>
      </c>
      <c r="N92">
        <f>M92*10^4</f>
        <v>314.67132130161531</v>
      </c>
    </row>
    <row r="93" spans="1:14" x14ac:dyDescent="0.25">
      <c r="A93" s="2" t="s">
        <v>53</v>
      </c>
      <c r="B93" s="2" t="s">
        <v>15</v>
      </c>
      <c r="C93" s="2" t="s">
        <v>16</v>
      </c>
      <c r="D93" s="2">
        <v>5</v>
      </c>
      <c r="E93" s="75">
        <v>1.38</v>
      </c>
      <c r="F93" s="75">
        <v>2.7583449930041954</v>
      </c>
      <c r="G93" s="16">
        <f t="shared" si="3"/>
        <v>0.85608834699180392</v>
      </c>
      <c r="H93" s="16">
        <f t="shared" si="4"/>
        <v>2.3628038376973786E-2</v>
      </c>
      <c r="I93" s="16">
        <f t="shared" si="5"/>
        <v>0.11814019188486893</v>
      </c>
      <c r="J93" s="2"/>
      <c r="K93" s="2"/>
      <c r="L93" s="2"/>
      <c r="M93" s="2"/>
      <c r="N93" s="2"/>
    </row>
    <row r="94" spans="1:14" x14ac:dyDescent="0.25">
      <c r="A94" s="2"/>
      <c r="B94" s="2" t="s">
        <v>15</v>
      </c>
      <c r="C94" s="7" t="s">
        <v>17</v>
      </c>
      <c r="D94" s="2">
        <v>5</v>
      </c>
      <c r="E94" s="75">
        <v>1.64</v>
      </c>
      <c r="F94" s="75">
        <v>5.2762890847656898</v>
      </c>
      <c r="G94" s="16">
        <f t="shared" si="3"/>
        <v>1.9388043064492466</v>
      </c>
      <c r="H94" s="16">
        <f t="shared" si="4"/>
        <v>6.3592781251535294E-2</v>
      </c>
      <c r="I94" s="16">
        <f t="shared" si="5"/>
        <v>0.31796390625767645</v>
      </c>
      <c r="J94" s="2"/>
      <c r="K94" s="2"/>
      <c r="L94" s="2"/>
      <c r="M94" s="2"/>
      <c r="N94" s="2"/>
    </row>
    <row r="95" spans="1:14" x14ac:dyDescent="0.25">
      <c r="A95" s="2"/>
      <c r="B95" s="2" t="s">
        <v>15</v>
      </c>
      <c r="C95" s="7" t="s">
        <v>18</v>
      </c>
      <c r="D95" s="2">
        <v>5</v>
      </c>
      <c r="E95" s="75">
        <v>1.54</v>
      </c>
      <c r="F95" s="75">
        <v>4.5065513546878542</v>
      </c>
      <c r="G95" s="16">
        <f t="shared" si="3"/>
        <v>1.6078170825157772</v>
      </c>
      <c r="H95" s="16">
        <f t="shared" si="4"/>
        <v>4.9520766141485935E-2</v>
      </c>
      <c r="I95" s="16">
        <f t="shared" si="5"/>
        <v>0.24760383070742967</v>
      </c>
      <c r="J95" s="2"/>
      <c r="K95" s="2"/>
      <c r="L95" s="2"/>
      <c r="M95" s="2"/>
      <c r="N95" s="2"/>
    </row>
    <row r="96" spans="1:14" x14ac:dyDescent="0.25">
      <c r="A96" s="2"/>
      <c r="B96" s="2" t="s">
        <v>15</v>
      </c>
      <c r="C96" s="2" t="s">
        <v>19</v>
      </c>
      <c r="D96" s="2">
        <v>5</v>
      </c>
      <c r="E96" s="75">
        <v>1.72</v>
      </c>
      <c r="F96" s="75">
        <v>5.4667661312773026</v>
      </c>
      <c r="G96" s="16">
        <f t="shared" si="3"/>
        <v>2.0207094364492399</v>
      </c>
      <c r="H96" s="16">
        <f t="shared" si="4"/>
        <v>6.9512404613853856E-2</v>
      </c>
      <c r="I96" s="16">
        <f t="shared" si="5"/>
        <v>0.34756202306926931</v>
      </c>
      <c r="J96" s="2"/>
      <c r="K96" s="2"/>
      <c r="L96" s="2"/>
      <c r="M96" s="2"/>
      <c r="N96" s="2"/>
    </row>
    <row r="97" spans="1:14" x14ac:dyDescent="0.25">
      <c r="A97" s="2"/>
      <c r="B97" s="2" t="s">
        <v>15</v>
      </c>
      <c r="C97" s="2" t="s">
        <v>20</v>
      </c>
      <c r="D97" s="2">
        <v>5</v>
      </c>
      <c r="E97" s="75">
        <v>1.52</v>
      </c>
      <c r="F97" s="75">
        <v>5.1942987251899968</v>
      </c>
      <c r="G97" s="16">
        <f t="shared" si="3"/>
        <v>1.9035484518316985</v>
      </c>
      <c r="H97" s="16">
        <f t="shared" si="4"/>
        <v>5.7867872935683635E-2</v>
      </c>
      <c r="I97" s="16">
        <f t="shared" si="5"/>
        <v>0.2893393646784182</v>
      </c>
      <c r="J97" s="2"/>
      <c r="K97" s="2"/>
      <c r="L97" s="2"/>
      <c r="M97" s="2"/>
      <c r="N97" s="2"/>
    </row>
    <row r="98" spans="1:14" x14ac:dyDescent="0.25">
      <c r="A98" s="2"/>
      <c r="B98" s="2" t="s">
        <v>15</v>
      </c>
      <c r="C98" s="2" t="s">
        <v>21</v>
      </c>
      <c r="D98" s="2">
        <v>5</v>
      </c>
      <c r="E98" s="75">
        <v>1.46</v>
      </c>
      <c r="F98" s="75">
        <v>1.4895104895105</v>
      </c>
      <c r="G98" s="16">
        <f t="shared" si="3"/>
        <v>0.31048951048951495</v>
      </c>
      <c r="H98" s="16">
        <f t="shared" si="4"/>
        <v>9.0662937062938372E-3</v>
      </c>
      <c r="I98" s="16">
        <f t="shared" si="5"/>
        <v>4.5331468531469188E-2</v>
      </c>
      <c r="J98" s="2"/>
      <c r="K98" s="2"/>
      <c r="L98" s="2"/>
      <c r="M98" s="2"/>
      <c r="N98" s="2"/>
    </row>
    <row r="99" spans="1:14" x14ac:dyDescent="0.25">
      <c r="A99" s="2"/>
      <c r="B99" s="2" t="s">
        <v>15</v>
      </c>
      <c r="C99" s="2" t="s">
        <v>22</v>
      </c>
      <c r="D99" s="2">
        <v>5</v>
      </c>
      <c r="E99" s="75">
        <v>1.34</v>
      </c>
      <c r="F99" s="75">
        <v>2.4178051057787702</v>
      </c>
      <c r="G99" s="16">
        <f t="shared" si="3"/>
        <v>0.70965619548487102</v>
      </c>
      <c r="H99" s="16">
        <f t="shared" si="4"/>
        <v>1.9018786038994543E-2</v>
      </c>
      <c r="I99" s="16">
        <f t="shared" si="5"/>
        <v>9.5093930194972712E-2</v>
      </c>
      <c r="J99" s="2"/>
      <c r="K99" s="2"/>
      <c r="L99" s="2"/>
      <c r="M99" s="2"/>
      <c r="N99" s="2"/>
    </row>
    <row r="100" spans="1:14" x14ac:dyDescent="0.25">
      <c r="A100" s="2"/>
      <c r="B100" s="2" t="s">
        <v>15</v>
      </c>
      <c r="C100" s="2" t="s">
        <v>23</v>
      </c>
      <c r="D100" s="2">
        <v>5</v>
      </c>
      <c r="E100" s="75">
        <v>1.28</v>
      </c>
      <c r="F100" s="75">
        <v>2.706765972194372</v>
      </c>
      <c r="G100" s="16">
        <f t="shared" si="3"/>
        <v>0.83390936804357985</v>
      </c>
      <c r="H100" s="16">
        <f t="shared" si="4"/>
        <v>2.1348079821915646E-2</v>
      </c>
      <c r="I100" s="16">
        <f t="shared" si="5"/>
        <v>0.10674039910957822</v>
      </c>
      <c r="J100" s="2"/>
      <c r="K100" s="2"/>
      <c r="L100" s="2"/>
      <c r="M100" s="2"/>
      <c r="N100" s="2"/>
    </row>
    <row r="101" spans="1:14" x14ac:dyDescent="0.25">
      <c r="A101" s="2"/>
      <c r="B101" s="2" t="s">
        <v>15</v>
      </c>
      <c r="C101" s="8" t="s">
        <v>24</v>
      </c>
      <c r="D101" s="2">
        <v>5</v>
      </c>
      <c r="E101" s="75">
        <v>1.1599999999999999</v>
      </c>
      <c r="F101" s="75">
        <v>2.1374193476716998</v>
      </c>
      <c r="G101" s="16">
        <f t="shared" si="3"/>
        <v>0.58909031949883084</v>
      </c>
      <c r="H101" s="16">
        <f t="shared" si="4"/>
        <v>1.3666895412372876E-2</v>
      </c>
      <c r="I101" s="16">
        <f t="shared" si="5"/>
        <v>6.8334477061864379E-2</v>
      </c>
      <c r="J101" s="2"/>
      <c r="K101" s="2"/>
      <c r="L101" s="2"/>
      <c r="M101" s="2"/>
      <c r="N101" s="2"/>
    </row>
    <row r="102" spans="1:14" x14ac:dyDescent="0.25">
      <c r="A102" s="2"/>
      <c r="B102" s="2" t="s">
        <v>15</v>
      </c>
      <c r="C102" s="2" t="s">
        <v>25</v>
      </c>
      <c r="D102" s="2">
        <v>5</v>
      </c>
      <c r="E102" s="75">
        <v>1.36</v>
      </c>
      <c r="F102" s="75">
        <v>4.2</v>
      </c>
      <c r="G102" s="16">
        <f t="shared" si="3"/>
        <v>1.476</v>
      </c>
      <c r="H102" s="16">
        <f t="shared" si="4"/>
        <v>4.0147200000000001E-2</v>
      </c>
      <c r="I102" s="16">
        <f t="shared" si="5"/>
        <v>0.200736</v>
      </c>
      <c r="J102">
        <f>SUM(I93:I102)</f>
        <v>1.836845591495547</v>
      </c>
      <c r="K102">
        <f>(J102/50)*100</f>
        <v>3.6736911829910941</v>
      </c>
      <c r="L102">
        <f>K102*10^4</f>
        <v>36736.91182991094</v>
      </c>
      <c r="M102">
        <f>L102/10^6</f>
        <v>3.6736911829910943E-2</v>
      </c>
      <c r="N102">
        <f>M102*10^4</f>
        <v>367.3691182991094</v>
      </c>
    </row>
    <row r="103" spans="1:14" x14ac:dyDescent="0.25">
      <c r="A103" s="2" t="s">
        <v>54</v>
      </c>
      <c r="B103" s="2" t="s">
        <v>15</v>
      </c>
      <c r="C103" s="2" t="s">
        <v>16</v>
      </c>
      <c r="D103" s="2">
        <v>5</v>
      </c>
      <c r="E103" s="75">
        <v>1.24</v>
      </c>
      <c r="F103" s="75">
        <v>4.5569141328951588</v>
      </c>
      <c r="G103" s="16">
        <f t="shared" si="3"/>
        <v>1.6294730771449182</v>
      </c>
      <c r="H103" s="16">
        <f t="shared" si="4"/>
        <v>4.0410932313193974E-2</v>
      </c>
      <c r="I103" s="16">
        <f t="shared" si="5"/>
        <v>0.20205466156596988</v>
      </c>
      <c r="J103" s="2"/>
      <c r="K103" s="2"/>
      <c r="L103" s="2"/>
      <c r="M103" s="2"/>
      <c r="N103" s="2"/>
    </row>
    <row r="104" spans="1:14" x14ac:dyDescent="0.25">
      <c r="A104" s="2"/>
      <c r="B104" s="2" t="s">
        <v>15</v>
      </c>
      <c r="C104" s="7" t="s">
        <v>17</v>
      </c>
      <c r="D104" s="2">
        <v>5</v>
      </c>
      <c r="E104" s="75">
        <v>1.28</v>
      </c>
      <c r="F104" s="75">
        <v>6.0727089966155159</v>
      </c>
      <c r="G104" s="16">
        <f t="shared" si="3"/>
        <v>2.2812648685446719</v>
      </c>
      <c r="H104" s="16">
        <f t="shared" si="4"/>
        <v>5.84003806347436E-2</v>
      </c>
      <c r="I104" s="16">
        <f t="shared" si="5"/>
        <v>0.29200190317371799</v>
      </c>
      <c r="J104" s="2"/>
      <c r="K104" s="2"/>
      <c r="L104" s="2"/>
      <c r="M104" s="2"/>
      <c r="N104" s="2"/>
    </row>
    <row r="105" spans="1:14" x14ac:dyDescent="0.25">
      <c r="A105" s="2"/>
      <c r="B105" s="2" t="s">
        <v>15</v>
      </c>
      <c r="C105" s="7" t="s">
        <v>18</v>
      </c>
      <c r="D105" s="2">
        <v>5</v>
      </c>
      <c r="E105" s="75">
        <v>1.38</v>
      </c>
      <c r="F105" s="75">
        <v>6.3754598060875445</v>
      </c>
      <c r="G105" s="16">
        <f t="shared" si="3"/>
        <v>2.4114477166176442</v>
      </c>
      <c r="H105" s="16">
        <f t="shared" si="4"/>
        <v>6.6555956978646982E-2</v>
      </c>
      <c r="I105" s="16">
        <f t="shared" si="5"/>
        <v>0.3327797848932349</v>
      </c>
      <c r="J105" s="2"/>
      <c r="K105" s="2"/>
      <c r="L105" s="2"/>
      <c r="M105" s="2"/>
      <c r="N105" s="2"/>
    </row>
    <row r="106" spans="1:14" x14ac:dyDescent="0.25">
      <c r="A106" s="2"/>
      <c r="B106" s="2" t="s">
        <v>15</v>
      </c>
      <c r="C106" s="2" t="s">
        <v>19</v>
      </c>
      <c r="D106" s="2">
        <v>5</v>
      </c>
      <c r="E106" s="75">
        <v>1.54</v>
      </c>
      <c r="F106" s="75">
        <v>6.6755370748392302</v>
      </c>
      <c r="G106" s="16">
        <f t="shared" si="3"/>
        <v>2.540480942180869</v>
      </c>
      <c r="H106" s="16">
        <f t="shared" si="4"/>
        <v>7.8246813019170761E-2</v>
      </c>
      <c r="I106" s="16">
        <f t="shared" si="5"/>
        <v>0.39123406509585379</v>
      </c>
      <c r="J106" s="2"/>
      <c r="K106" s="2"/>
      <c r="L106" s="2"/>
      <c r="M106" s="2"/>
      <c r="N106" s="2"/>
    </row>
    <row r="107" spans="1:14" x14ac:dyDescent="0.25">
      <c r="A107" s="2"/>
      <c r="B107" s="2" t="s">
        <v>15</v>
      </c>
      <c r="C107" s="2" t="s">
        <v>20</v>
      </c>
      <c r="D107" s="2">
        <v>5</v>
      </c>
      <c r="E107" s="75">
        <v>1.38</v>
      </c>
      <c r="F107" s="75">
        <v>6.5553293922926787</v>
      </c>
      <c r="G107" s="16">
        <f t="shared" si="3"/>
        <v>2.4887916386858517</v>
      </c>
      <c r="H107" s="16">
        <f t="shared" si="4"/>
        <v>6.8690649227729508E-2</v>
      </c>
      <c r="I107" s="16">
        <f t="shared" si="5"/>
        <v>0.34345324613864753</v>
      </c>
      <c r="J107" s="2"/>
      <c r="K107" s="2"/>
      <c r="L107" s="2"/>
      <c r="M107" s="2"/>
      <c r="N107" s="2"/>
    </row>
    <row r="108" spans="1:14" x14ac:dyDescent="0.25">
      <c r="A108" s="2"/>
      <c r="B108" s="2" t="s">
        <v>15</v>
      </c>
      <c r="C108" s="2" t="s">
        <v>21</v>
      </c>
      <c r="D108" s="2">
        <v>5</v>
      </c>
      <c r="E108" s="75">
        <v>1.44</v>
      </c>
      <c r="F108" s="75">
        <v>5.9030000193768002</v>
      </c>
      <c r="G108" s="16">
        <f t="shared" si="3"/>
        <v>2.2082900083320238</v>
      </c>
      <c r="H108" s="16">
        <f t="shared" si="4"/>
        <v>6.3598752239962281E-2</v>
      </c>
      <c r="I108" s="16">
        <f t="shared" si="5"/>
        <v>0.31799376119981138</v>
      </c>
      <c r="J108" s="2"/>
      <c r="K108" s="2"/>
      <c r="L108" s="2"/>
      <c r="M108" s="2"/>
      <c r="N108" s="2"/>
    </row>
    <row r="109" spans="1:14" x14ac:dyDescent="0.25">
      <c r="A109" s="2"/>
      <c r="B109" s="2" t="s">
        <v>15</v>
      </c>
      <c r="C109" s="2" t="s">
        <v>22</v>
      </c>
      <c r="D109" s="2">
        <v>5</v>
      </c>
      <c r="E109" s="75">
        <v>1.36</v>
      </c>
      <c r="F109" s="75">
        <v>6.5415724241666</v>
      </c>
      <c r="G109" s="16">
        <f t="shared" si="3"/>
        <v>2.4828761423916377</v>
      </c>
      <c r="H109" s="16">
        <f t="shared" si="4"/>
        <v>6.753423107305255E-2</v>
      </c>
      <c r="I109" s="16">
        <f t="shared" si="5"/>
        <v>0.33767115536526277</v>
      </c>
      <c r="J109" s="2"/>
      <c r="K109" s="2"/>
      <c r="L109" s="2"/>
      <c r="M109" s="2"/>
      <c r="N109" s="2"/>
    </row>
    <row r="110" spans="1:14" x14ac:dyDescent="0.25">
      <c r="A110" s="2"/>
      <c r="B110" s="2" t="s">
        <v>15</v>
      </c>
      <c r="C110" s="2" t="s">
        <v>23</v>
      </c>
      <c r="D110" s="2">
        <v>5</v>
      </c>
      <c r="E110" s="75">
        <v>1.1399999999999999</v>
      </c>
      <c r="F110" s="75">
        <v>5.9168332666933203</v>
      </c>
      <c r="G110" s="16">
        <f t="shared" si="3"/>
        <v>2.2142383046781275</v>
      </c>
      <c r="H110" s="16">
        <f t="shared" si="4"/>
        <v>5.0484633346661305E-2</v>
      </c>
      <c r="I110" s="16">
        <f t="shared" si="5"/>
        <v>0.2524231667333065</v>
      </c>
      <c r="J110" s="2"/>
      <c r="K110" s="2"/>
      <c r="L110" s="2"/>
      <c r="M110" s="2"/>
      <c r="N110" s="2"/>
    </row>
    <row r="111" spans="1:14" x14ac:dyDescent="0.25">
      <c r="A111" s="2"/>
      <c r="B111" s="2" t="s">
        <v>15</v>
      </c>
      <c r="C111" s="8" t="s">
        <v>24</v>
      </c>
      <c r="D111" s="2">
        <v>5</v>
      </c>
      <c r="E111" s="75">
        <v>1.1599999999999999</v>
      </c>
      <c r="F111" s="75">
        <v>5.3857335948081566</v>
      </c>
      <c r="G111" s="16">
        <f t="shared" si="3"/>
        <v>1.9858654457675073</v>
      </c>
      <c r="H111" s="16">
        <f t="shared" si="4"/>
        <v>4.6072078341806169E-2</v>
      </c>
      <c r="I111" s="16">
        <f t="shared" si="5"/>
        <v>0.23036039170903083</v>
      </c>
      <c r="J111" s="2"/>
      <c r="K111" s="2"/>
      <c r="L111" s="2"/>
      <c r="M111" s="2"/>
      <c r="N111" s="2"/>
    </row>
    <row r="112" spans="1:14" x14ac:dyDescent="0.25">
      <c r="A112" s="2"/>
      <c r="B112" s="2" t="s">
        <v>15</v>
      </c>
      <c r="C112" s="2" t="s">
        <v>25</v>
      </c>
      <c r="D112" s="2">
        <v>5</v>
      </c>
      <c r="E112" s="75">
        <v>1.06</v>
      </c>
      <c r="F112" s="75">
        <v>6.8645083932853659</v>
      </c>
      <c r="G112" s="16">
        <f t="shared" si="3"/>
        <v>2.6217386091127071</v>
      </c>
      <c r="H112" s="16">
        <f t="shared" si="4"/>
        <v>5.5580858513189391E-2</v>
      </c>
      <c r="I112" s="16">
        <f t="shared" si="5"/>
        <v>0.27790429256594695</v>
      </c>
      <c r="J112">
        <f>SUM(I103:I112)</f>
        <v>2.9778764284407826</v>
      </c>
      <c r="K112">
        <f>(J112/50)*100</f>
        <v>5.9557528568815652</v>
      </c>
      <c r="L112">
        <f>K112*10^4</f>
        <v>59557.528568815651</v>
      </c>
      <c r="M112">
        <f>L112/10^6</f>
        <v>5.9557528568815653E-2</v>
      </c>
      <c r="N112">
        <f>M112*10^4</f>
        <v>595.57528568815655</v>
      </c>
    </row>
    <row r="113" spans="1:14" x14ac:dyDescent="0.25">
      <c r="A113" s="2" t="s">
        <v>55</v>
      </c>
      <c r="B113" s="2" t="s">
        <v>15</v>
      </c>
      <c r="C113" s="2" t="s">
        <v>16</v>
      </c>
      <c r="D113" s="2">
        <v>5</v>
      </c>
      <c r="E113" s="75">
        <v>1.32</v>
      </c>
      <c r="F113" s="75">
        <v>3.4686426696271733</v>
      </c>
      <c r="G113" s="16">
        <f t="shared" si="3"/>
        <v>1.1615163479396844</v>
      </c>
      <c r="H113" s="16">
        <f t="shared" si="4"/>
        <v>3.0664031585607671E-2</v>
      </c>
      <c r="I113" s="16">
        <f t="shared" si="5"/>
        <v>0.15332015792803835</v>
      </c>
      <c r="J113" s="2"/>
      <c r="K113" s="2"/>
      <c r="L113" s="2"/>
      <c r="M113" s="2"/>
      <c r="N113" s="2"/>
    </row>
    <row r="114" spans="1:14" x14ac:dyDescent="0.25">
      <c r="A114" s="2"/>
      <c r="B114" s="2" t="s">
        <v>15</v>
      </c>
      <c r="C114" s="7" t="s">
        <v>17</v>
      </c>
      <c r="D114" s="2">
        <v>5</v>
      </c>
      <c r="E114" s="75">
        <v>1.52</v>
      </c>
      <c r="F114" s="75">
        <v>3.6192761447710464</v>
      </c>
      <c r="G114" s="16">
        <f t="shared" si="3"/>
        <v>1.2262887422515498</v>
      </c>
      <c r="H114" s="16">
        <f t="shared" si="4"/>
        <v>3.7279177764447113E-2</v>
      </c>
      <c r="I114" s="16">
        <f t="shared" si="5"/>
        <v>0.18639588882223557</v>
      </c>
      <c r="J114" s="2"/>
      <c r="K114" s="2"/>
      <c r="L114" s="2"/>
      <c r="M114" s="2"/>
      <c r="N114" s="2"/>
    </row>
    <row r="115" spans="1:14" x14ac:dyDescent="0.25">
      <c r="A115" s="2"/>
      <c r="B115" s="2" t="s">
        <v>15</v>
      </c>
      <c r="C115" s="7" t="s">
        <v>18</v>
      </c>
      <c r="D115" s="2">
        <v>5</v>
      </c>
      <c r="E115" s="75">
        <v>1.5</v>
      </c>
      <c r="F115" s="75">
        <v>4.2752376888183878</v>
      </c>
      <c r="G115" s="16">
        <f t="shared" si="3"/>
        <v>1.5083522061919066</v>
      </c>
      <c r="H115" s="16">
        <f t="shared" si="4"/>
        <v>4.5250566185757193E-2</v>
      </c>
      <c r="I115" s="16">
        <f t="shared" si="5"/>
        <v>0.22625283092878595</v>
      </c>
      <c r="J115" s="2"/>
      <c r="K115" s="2"/>
      <c r="L115" s="2"/>
      <c r="M115" s="2"/>
      <c r="N115" s="2"/>
    </row>
    <row r="116" spans="1:14" x14ac:dyDescent="0.25">
      <c r="A116" s="2"/>
      <c r="B116" s="2" t="s">
        <v>15</v>
      </c>
      <c r="C116" s="2" t="s">
        <v>19</v>
      </c>
      <c r="D116" s="2">
        <v>5</v>
      </c>
      <c r="E116" s="75">
        <v>1.52</v>
      </c>
      <c r="F116" s="75">
        <v>4.4737367685240708</v>
      </c>
      <c r="G116" s="16">
        <f t="shared" si="3"/>
        <v>1.5937068104653502</v>
      </c>
      <c r="H116" s="16">
        <f t="shared" si="4"/>
        <v>4.844868703814665E-2</v>
      </c>
      <c r="I116" s="16">
        <f t="shared" si="5"/>
        <v>0.24224343519073324</v>
      </c>
      <c r="J116" s="2"/>
      <c r="K116" s="2"/>
      <c r="L116" s="2"/>
      <c r="M116" s="2"/>
      <c r="N116" s="2"/>
    </row>
    <row r="117" spans="1:14" x14ac:dyDescent="0.25">
      <c r="A117" s="2"/>
      <c r="B117" s="2" t="s">
        <v>15</v>
      </c>
      <c r="C117" s="2" t="s">
        <v>20</v>
      </c>
      <c r="D117" s="2">
        <v>5</v>
      </c>
      <c r="E117" s="75">
        <v>1.54</v>
      </c>
      <c r="F117" s="75">
        <v>4.4467022662613704</v>
      </c>
      <c r="G117" s="16">
        <f t="shared" si="3"/>
        <v>1.5820819744923893</v>
      </c>
      <c r="H117" s="16">
        <f t="shared" si="4"/>
        <v>4.8728124814365593E-2</v>
      </c>
      <c r="I117" s="16">
        <f t="shared" si="5"/>
        <v>0.24364062407182796</v>
      </c>
      <c r="J117" s="2"/>
      <c r="K117" s="2"/>
      <c r="L117" s="2"/>
      <c r="M117" s="2"/>
      <c r="N117" s="2"/>
    </row>
    <row r="118" spans="1:14" x14ac:dyDescent="0.25">
      <c r="A118" s="2"/>
      <c r="B118" s="2" t="s">
        <v>15</v>
      </c>
      <c r="C118" s="2" t="s">
        <v>21</v>
      </c>
      <c r="D118" s="2">
        <v>5</v>
      </c>
      <c r="E118" s="75">
        <v>1.6</v>
      </c>
      <c r="F118" s="75">
        <v>4.3656343656343681</v>
      </c>
      <c r="G118" s="16">
        <f t="shared" si="3"/>
        <v>1.5472227772227782</v>
      </c>
      <c r="H118" s="16">
        <f t="shared" si="4"/>
        <v>4.9511128871128907E-2</v>
      </c>
      <c r="I118" s="16">
        <f t="shared" si="5"/>
        <v>0.24755564435564453</v>
      </c>
      <c r="J118" s="2"/>
      <c r="K118" s="2"/>
      <c r="L118" s="2"/>
      <c r="M118" s="2"/>
      <c r="N118" s="2"/>
    </row>
    <row r="119" spans="1:14" x14ac:dyDescent="0.25">
      <c r="A119" s="2"/>
      <c r="B119" s="2" t="s">
        <v>15</v>
      </c>
      <c r="C119" s="2" t="s">
        <v>22</v>
      </c>
      <c r="D119" s="2">
        <v>5</v>
      </c>
      <c r="E119" s="75">
        <v>1.82</v>
      </c>
      <c r="F119" s="75">
        <v>4.3748324431914396</v>
      </c>
      <c r="G119" s="16">
        <f t="shared" si="3"/>
        <v>1.5511779505723189</v>
      </c>
      <c r="H119" s="16">
        <f t="shared" si="4"/>
        <v>5.6462877400832411E-2</v>
      </c>
      <c r="I119" s="16">
        <f t="shared" si="5"/>
        <v>0.28231438700416206</v>
      </c>
      <c r="J119" s="2"/>
      <c r="K119" s="2"/>
      <c r="L119" s="2"/>
      <c r="M119" s="2"/>
      <c r="N119" s="2"/>
    </row>
    <row r="120" spans="1:14" x14ac:dyDescent="0.25">
      <c r="A120" s="2"/>
      <c r="B120" s="2" t="s">
        <v>15</v>
      </c>
      <c r="C120" s="2" t="s">
        <v>23</v>
      </c>
      <c r="D120" s="2">
        <v>5</v>
      </c>
      <c r="E120" s="75">
        <v>1.52</v>
      </c>
      <c r="F120" s="75">
        <v>5.4556354916067002</v>
      </c>
      <c r="G120" s="16">
        <f t="shared" si="3"/>
        <v>2.0159232613908808</v>
      </c>
      <c r="H120" s="16">
        <f t="shared" si="4"/>
        <v>6.1284067146282775E-2</v>
      </c>
      <c r="I120" s="16">
        <f t="shared" si="5"/>
        <v>0.30642033573141386</v>
      </c>
      <c r="J120" s="2"/>
      <c r="K120" s="2"/>
      <c r="L120" s="2"/>
      <c r="M120" s="2"/>
      <c r="N120" s="2"/>
    </row>
    <row r="121" spans="1:14" x14ac:dyDescent="0.25">
      <c r="A121" s="2"/>
      <c r="B121" s="2" t="s">
        <v>15</v>
      </c>
      <c r="C121" s="8" t="s">
        <v>24</v>
      </c>
      <c r="D121" s="2">
        <v>5</v>
      </c>
      <c r="E121" s="75">
        <v>1.2</v>
      </c>
      <c r="F121" s="75">
        <v>4.38611062369616</v>
      </c>
      <c r="G121" s="16">
        <f t="shared" si="3"/>
        <v>1.5560275681893487</v>
      </c>
      <c r="H121" s="16">
        <f t="shared" si="4"/>
        <v>3.7344661636544367E-2</v>
      </c>
      <c r="I121" s="16">
        <f t="shared" si="5"/>
        <v>0.18672330818272184</v>
      </c>
      <c r="J121" s="2"/>
      <c r="K121" s="2"/>
      <c r="L121" s="2"/>
      <c r="M121" s="2"/>
      <c r="N121" s="2"/>
    </row>
    <row r="122" spans="1:14" x14ac:dyDescent="0.25">
      <c r="A122" s="2"/>
      <c r="B122" s="2" t="s">
        <v>15</v>
      </c>
      <c r="C122" s="2" t="s">
        <v>25</v>
      </c>
      <c r="D122" s="2">
        <v>5</v>
      </c>
      <c r="E122" s="75">
        <v>1.22</v>
      </c>
      <c r="F122" s="75">
        <v>6.6153039283786974</v>
      </c>
      <c r="G122" s="16">
        <f t="shared" si="3"/>
        <v>2.5145806892028397</v>
      </c>
      <c r="H122" s="16">
        <f t="shared" si="4"/>
        <v>6.1355768816549291E-2</v>
      </c>
      <c r="I122" s="16">
        <f t="shared" si="5"/>
        <v>0.30677884408274647</v>
      </c>
      <c r="J122">
        <f>SUM(I113:I122)</f>
        <v>2.3816454562983096</v>
      </c>
      <c r="K122">
        <f>(J122/50)*100</f>
        <v>4.7632909125966192</v>
      </c>
      <c r="L122">
        <f>K122*10^4</f>
        <v>47632.909125966195</v>
      </c>
      <c r="M122">
        <f>L122/10^6</f>
        <v>4.7632909125966197E-2</v>
      </c>
      <c r="N122">
        <f>M122*10^4</f>
        <v>476.32909125966199</v>
      </c>
    </row>
    <row r="123" spans="1:14" x14ac:dyDescent="0.25">
      <c r="A123" s="2" t="s">
        <v>56</v>
      </c>
      <c r="B123" s="2" t="s">
        <v>15</v>
      </c>
      <c r="C123" s="2" t="s">
        <v>16</v>
      </c>
      <c r="D123" s="2">
        <v>5</v>
      </c>
      <c r="E123" s="75">
        <v>1.52</v>
      </c>
      <c r="F123" s="75">
        <v>2.2797780443911284</v>
      </c>
      <c r="G123" s="16">
        <f t="shared" si="3"/>
        <v>0.6503045590881853</v>
      </c>
      <c r="H123" s="16">
        <f t="shared" si="4"/>
        <v>1.9769258596280832E-2</v>
      </c>
      <c r="I123" s="16">
        <f t="shared" si="5"/>
        <v>9.8846292981404155E-2</v>
      </c>
      <c r="J123" s="2"/>
      <c r="K123" s="2"/>
      <c r="L123" s="2"/>
      <c r="M123" s="2"/>
      <c r="N123" s="2"/>
    </row>
    <row r="124" spans="1:14" x14ac:dyDescent="0.25">
      <c r="A124" s="2"/>
      <c r="B124" s="2" t="s">
        <v>15</v>
      </c>
      <c r="C124" s="7" t="s">
        <v>17</v>
      </c>
      <c r="D124" s="2">
        <v>5</v>
      </c>
      <c r="E124" s="75">
        <v>1.48</v>
      </c>
      <c r="F124" s="75">
        <v>1.3783540206547897</v>
      </c>
      <c r="G124" s="16">
        <f t="shared" si="3"/>
        <v>0.26269222888155958</v>
      </c>
      <c r="H124" s="16">
        <f t="shared" si="4"/>
        <v>7.7756899748941634E-3</v>
      </c>
      <c r="I124" s="16">
        <f t="shared" si="5"/>
        <v>3.8878449874470818E-2</v>
      </c>
      <c r="J124" s="2"/>
      <c r="K124" s="2"/>
      <c r="L124" s="2"/>
      <c r="M124" s="2"/>
      <c r="N124" s="2"/>
    </row>
    <row r="125" spans="1:14" x14ac:dyDescent="0.25">
      <c r="A125" s="2"/>
      <c r="B125" s="2" t="s">
        <v>15</v>
      </c>
      <c r="C125" s="7" t="s">
        <v>18</v>
      </c>
      <c r="D125" s="2">
        <v>5</v>
      </c>
      <c r="E125" s="75">
        <v>1.64</v>
      </c>
      <c r="F125" s="75">
        <v>2.3383782704214102</v>
      </c>
      <c r="G125" s="16">
        <f t="shared" si="3"/>
        <v>0.67550265628120632</v>
      </c>
      <c r="H125" s="16">
        <f t="shared" si="4"/>
        <v>2.2156487126023566E-2</v>
      </c>
      <c r="I125" s="16">
        <f t="shared" si="5"/>
        <v>0.11078243563011783</v>
      </c>
      <c r="J125" s="2"/>
      <c r="K125" s="2"/>
      <c r="L125" s="2"/>
      <c r="M125" s="2"/>
      <c r="N125" s="2"/>
    </row>
    <row r="126" spans="1:14" x14ac:dyDescent="0.25">
      <c r="A126" s="2"/>
      <c r="B126" s="2" t="s">
        <v>15</v>
      </c>
      <c r="C126" s="2" t="s">
        <v>19</v>
      </c>
      <c r="D126" s="2">
        <v>5</v>
      </c>
      <c r="E126" s="75">
        <v>1.7</v>
      </c>
      <c r="F126" s="75">
        <v>3.3848239939548534</v>
      </c>
      <c r="G126" s="16">
        <f t="shared" si="3"/>
        <v>1.1254743174005868</v>
      </c>
      <c r="H126" s="16">
        <f t="shared" si="4"/>
        <v>3.8266126791619948E-2</v>
      </c>
      <c r="I126" s="16">
        <f t="shared" si="5"/>
        <v>0.19133063395809974</v>
      </c>
      <c r="J126" s="2"/>
      <c r="K126" s="2"/>
      <c r="L126" s="2"/>
      <c r="M126" s="2"/>
      <c r="N126" s="2"/>
    </row>
    <row r="127" spans="1:14" x14ac:dyDescent="0.25">
      <c r="A127" s="2"/>
      <c r="B127" s="2" t="s">
        <v>15</v>
      </c>
      <c r="C127" s="2" t="s">
        <v>20</v>
      </c>
      <c r="D127" s="2">
        <v>5</v>
      </c>
      <c r="E127" s="75">
        <v>1.68</v>
      </c>
      <c r="F127" s="75">
        <v>1.4794402702509637</v>
      </c>
      <c r="G127" s="16">
        <f t="shared" si="3"/>
        <v>0.30615931620791431</v>
      </c>
      <c r="H127" s="16">
        <f t="shared" si="4"/>
        <v>1.028695302458592E-2</v>
      </c>
      <c r="I127" s="16">
        <f t="shared" si="5"/>
        <v>5.1434765122929597E-2</v>
      </c>
      <c r="J127" s="2"/>
      <c r="K127" s="2"/>
      <c r="L127" s="2"/>
      <c r="M127" s="2"/>
      <c r="N127" s="2"/>
    </row>
    <row r="128" spans="1:14" x14ac:dyDescent="0.25">
      <c r="A128" s="2"/>
      <c r="B128" s="2" t="s">
        <v>15</v>
      </c>
      <c r="C128" s="2" t="s">
        <v>21</v>
      </c>
      <c r="D128" s="2">
        <v>5</v>
      </c>
      <c r="E128" s="75">
        <v>1.6</v>
      </c>
      <c r="F128" s="75">
        <v>4.0847329223602333</v>
      </c>
      <c r="G128" s="16">
        <f t="shared" si="3"/>
        <v>1.4264351566149003</v>
      </c>
      <c r="H128" s="16">
        <f t="shared" si="4"/>
        <v>4.5645925011676809E-2</v>
      </c>
      <c r="I128" s="16">
        <f t="shared" si="5"/>
        <v>0.22822962505838404</v>
      </c>
      <c r="J128" s="2"/>
      <c r="K128" s="2"/>
      <c r="L128" s="2"/>
      <c r="M128" s="2"/>
      <c r="N128" s="2"/>
    </row>
    <row r="129" spans="1:14" x14ac:dyDescent="0.25">
      <c r="A129" s="2"/>
      <c r="B129" s="2" t="s">
        <v>15</v>
      </c>
      <c r="C129" s="2" t="s">
        <v>22</v>
      </c>
      <c r="D129" s="2">
        <v>5</v>
      </c>
      <c r="E129" s="75">
        <v>1.52</v>
      </c>
      <c r="F129" s="75">
        <v>2.9065532740097382</v>
      </c>
      <c r="G129" s="16">
        <f t="shared" si="3"/>
        <v>0.91981790782418726</v>
      </c>
      <c r="H129" s="16">
        <f t="shared" si="4"/>
        <v>2.796246439785529E-2</v>
      </c>
      <c r="I129" s="16">
        <f t="shared" si="5"/>
        <v>0.13981232198927646</v>
      </c>
      <c r="J129" s="2"/>
      <c r="K129" s="2"/>
      <c r="L129" s="2"/>
      <c r="M129" s="2"/>
      <c r="N129" s="2"/>
    </row>
    <row r="130" spans="1:14" x14ac:dyDescent="0.25">
      <c r="A130" s="2"/>
      <c r="B130" s="2" t="s">
        <v>15</v>
      </c>
      <c r="C130" s="2" t="s">
        <v>23</v>
      </c>
      <c r="D130" s="2">
        <v>5</v>
      </c>
      <c r="E130" s="75">
        <v>1.42</v>
      </c>
      <c r="F130" s="75">
        <v>1.4782182067981919</v>
      </c>
      <c r="G130" s="16">
        <f t="shared" si="3"/>
        <v>0.30563382892322249</v>
      </c>
      <c r="H130" s="16">
        <f t="shared" si="4"/>
        <v>8.680000741419518E-3</v>
      </c>
      <c r="I130" s="16">
        <f t="shared" si="5"/>
        <v>4.3400003707097588E-2</v>
      </c>
      <c r="J130" s="2"/>
      <c r="K130" s="2"/>
      <c r="L130" s="2"/>
      <c r="M130" s="2"/>
      <c r="N130" s="2"/>
    </row>
    <row r="131" spans="1:14" x14ac:dyDescent="0.25">
      <c r="A131" s="2"/>
      <c r="B131" s="2" t="s">
        <v>15</v>
      </c>
      <c r="C131" s="8" t="s">
        <v>24</v>
      </c>
      <c r="D131" s="2">
        <v>5</v>
      </c>
      <c r="E131" s="75">
        <v>1.1399999999999999</v>
      </c>
      <c r="F131" s="75">
        <v>0.93971217269638507</v>
      </c>
      <c r="G131" s="16">
        <f t="shared" ref="G131:G152" si="6">-0.33+0.43*(F131)</f>
        <v>7.4076234259445539E-2</v>
      </c>
      <c r="H131" s="16">
        <f t="shared" ref="H131:H152" si="7">E131*(G131/50)</f>
        <v>1.6889381411153582E-3</v>
      </c>
      <c r="I131" s="16">
        <f t="shared" ref="I131:I152" si="8">H131*D131</f>
        <v>8.4446907055767909E-3</v>
      </c>
      <c r="J131" s="2"/>
      <c r="K131" s="2"/>
      <c r="L131" s="2"/>
      <c r="M131" s="2"/>
      <c r="N131" s="2"/>
    </row>
    <row r="132" spans="1:14" x14ac:dyDescent="0.25">
      <c r="A132" s="2"/>
      <c r="B132" s="2" t="s">
        <v>15</v>
      </c>
      <c r="C132" s="2" t="s">
        <v>25</v>
      </c>
      <c r="D132" s="2">
        <v>5</v>
      </c>
      <c r="E132" s="75">
        <v>0.98</v>
      </c>
      <c r="F132" s="75">
        <v>1.4893244372708194</v>
      </c>
      <c r="G132" s="16">
        <f t="shared" si="6"/>
        <v>0.31040950802645234</v>
      </c>
      <c r="H132" s="16">
        <f t="shared" si="7"/>
        <v>6.0840263573184658E-3</v>
      </c>
      <c r="I132" s="16">
        <f t="shared" si="8"/>
        <v>3.0420131786592329E-2</v>
      </c>
      <c r="J132">
        <f>SUM(I123:I132)</f>
        <v>0.94157935081394939</v>
      </c>
      <c r="K132">
        <f>(J132/50)*100</f>
        <v>1.8831587016278988</v>
      </c>
      <c r="L132">
        <f>K132*10^4</f>
        <v>18831.587016278987</v>
      </c>
      <c r="M132">
        <f>L132/10^6</f>
        <v>1.8831587016278985E-2</v>
      </c>
      <c r="N132">
        <f>M132*10^4</f>
        <v>188.31587016278985</v>
      </c>
    </row>
    <row r="133" spans="1:14" x14ac:dyDescent="0.25">
      <c r="A133" s="2" t="s">
        <v>57</v>
      </c>
      <c r="B133" s="2" t="s">
        <v>15</v>
      </c>
      <c r="C133" s="2" t="s">
        <v>16</v>
      </c>
      <c r="D133" s="2">
        <v>5</v>
      </c>
      <c r="E133" s="75">
        <v>1.42</v>
      </c>
      <c r="F133" s="75">
        <v>2.8781454836131033</v>
      </c>
      <c r="G133" s="16">
        <f t="shared" si="6"/>
        <v>0.90760255795363443</v>
      </c>
      <c r="H133" s="16">
        <f t="shared" si="7"/>
        <v>2.5775912645883216E-2</v>
      </c>
      <c r="I133" s="16">
        <f t="shared" si="8"/>
        <v>0.12887956322941607</v>
      </c>
      <c r="J133" s="2"/>
      <c r="K133" s="2"/>
      <c r="L133" s="2"/>
      <c r="M133" s="2"/>
      <c r="N133" s="2"/>
    </row>
    <row r="134" spans="1:14" x14ac:dyDescent="0.25">
      <c r="A134" s="2"/>
      <c r="B134" s="2" t="s">
        <v>15</v>
      </c>
      <c r="C134" s="7" t="s">
        <v>17</v>
      </c>
      <c r="D134" s="2">
        <v>5</v>
      </c>
      <c r="E134" s="75">
        <v>1.7</v>
      </c>
      <c r="F134" s="75">
        <v>4.0072227772227755</v>
      </c>
      <c r="G134" s="16">
        <f t="shared" si="6"/>
        <v>1.3931057942057934</v>
      </c>
      <c r="H134" s="16">
        <f t="shared" si="7"/>
        <v>4.7365597002996973E-2</v>
      </c>
      <c r="I134" s="16">
        <f t="shared" si="8"/>
        <v>0.23682798501498487</v>
      </c>
      <c r="J134" s="2"/>
      <c r="K134" s="2"/>
      <c r="L134" s="2"/>
      <c r="M134" s="2"/>
      <c r="N134" s="2"/>
    </row>
    <row r="135" spans="1:14" x14ac:dyDescent="0.25">
      <c r="A135" s="2"/>
      <c r="B135" s="2" t="s">
        <v>15</v>
      </c>
      <c r="C135" s="7" t="s">
        <v>18</v>
      </c>
      <c r="D135" s="2">
        <v>5</v>
      </c>
      <c r="E135" s="75">
        <v>1.64</v>
      </c>
      <c r="F135" s="75">
        <v>2.2095321871251512</v>
      </c>
      <c r="G135" s="16">
        <f t="shared" si="6"/>
        <v>0.62009884046381503</v>
      </c>
      <c r="H135" s="16">
        <f t="shared" si="7"/>
        <v>2.0339241967213133E-2</v>
      </c>
      <c r="I135" s="16">
        <f t="shared" si="8"/>
        <v>0.10169620983606567</v>
      </c>
      <c r="J135" s="2"/>
      <c r="K135" s="2"/>
      <c r="L135" s="2"/>
      <c r="M135" s="2"/>
      <c r="N135" s="2"/>
    </row>
    <row r="136" spans="1:14" x14ac:dyDescent="0.25">
      <c r="A136" s="2"/>
      <c r="B136" s="2" t="s">
        <v>15</v>
      </c>
      <c r="C136" s="2" t="s">
        <v>19</v>
      </c>
      <c r="D136" s="2">
        <v>5</v>
      </c>
      <c r="E136" s="75">
        <v>1.86</v>
      </c>
      <c r="F136" s="75">
        <v>1.7791490211745986</v>
      </c>
      <c r="G136" s="16">
        <f t="shared" si="6"/>
        <v>0.43503407910507735</v>
      </c>
      <c r="H136" s="16">
        <f t="shared" si="7"/>
        <v>1.6183267742708878E-2</v>
      </c>
      <c r="I136" s="16">
        <f t="shared" si="8"/>
        <v>8.0916338713544395E-2</v>
      </c>
      <c r="J136" s="2"/>
      <c r="K136" s="2"/>
      <c r="L136" s="2"/>
      <c r="M136" s="2"/>
      <c r="N136" s="2"/>
    </row>
    <row r="137" spans="1:14" x14ac:dyDescent="0.25">
      <c r="A137" s="2"/>
      <c r="B137" s="2" t="s">
        <v>15</v>
      </c>
      <c r="C137" s="2" t="s">
        <v>20</v>
      </c>
      <c r="D137" s="2">
        <v>5</v>
      </c>
      <c r="E137" s="75">
        <v>1.7</v>
      </c>
      <c r="F137" s="75">
        <v>2.2588605972761715</v>
      </c>
      <c r="G137" s="16">
        <f t="shared" si="6"/>
        <v>0.64131005682875375</v>
      </c>
      <c r="H137" s="16">
        <f t="shared" si="7"/>
        <v>2.1804541932177627E-2</v>
      </c>
      <c r="I137" s="16">
        <f t="shared" si="8"/>
        <v>0.10902270966088813</v>
      </c>
      <c r="J137" s="2"/>
      <c r="K137" s="2"/>
      <c r="L137" s="2"/>
      <c r="M137" s="2"/>
      <c r="N137" s="2"/>
    </row>
    <row r="138" spans="1:14" x14ac:dyDescent="0.25">
      <c r="A138" s="2"/>
      <c r="B138" s="2" t="s">
        <v>15</v>
      </c>
      <c r="C138" s="2" t="s">
        <v>21</v>
      </c>
      <c r="D138" s="2">
        <v>5</v>
      </c>
      <c r="E138" s="75">
        <v>1.38</v>
      </c>
      <c r="F138" s="75">
        <v>3.8692204677193729</v>
      </c>
      <c r="G138" s="16">
        <f t="shared" si="6"/>
        <v>1.3337648011193302</v>
      </c>
      <c r="H138" s="16">
        <f t="shared" si="7"/>
        <v>3.6811908510893512E-2</v>
      </c>
      <c r="I138" s="16">
        <f t="shared" si="8"/>
        <v>0.18405954255446755</v>
      </c>
      <c r="J138" s="2"/>
      <c r="K138" s="2"/>
      <c r="L138" s="2"/>
      <c r="M138" s="2"/>
      <c r="N138" s="2"/>
    </row>
    <row r="139" spans="1:14" x14ac:dyDescent="0.25">
      <c r="A139" s="2"/>
      <c r="B139" s="2" t="s">
        <v>15</v>
      </c>
      <c r="C139" s="2" t="s">
        <v>22</v>
      </c>
      <c r="D139" s="2">
        <v>5</v>
      </c>
      <c r="E139" s="75">
        <v>1.44</v>
      </c>
      <c r="F139" s="75">
        <v>1.9572598362292766</v>
      </c>
      <c r="G139" s="16">
        <f t="shared" si="6"/>
        <v>0.51162172957858898</v>
      </c>
      <c r="H139" s="16">
        <f t="shared" si="7"/>
        <v>1.4734705811863362E-2</v>
      </c>
      <c r="I139" s="16">
        <f t="shared" si="8"/>
        <v>7.3673529059316817E-2</v>
      </c>
      <c r="J139" s="2"/>
      <c r="K139" s="2"/>
      <c r="L139" s="2"/>
      <c r="M139" s="2"/>
      <c r="N139" s="2"/>
    </row>
    <row r="140" spans="1:14" x14ac:dyDescent="0.25">
      <c r="A140" s="2"/>
      <c r="B140" s="2" t="s">
        <v>15</v>
      </c>
      <c r="C140" s="2" t="s">
        <v>23</v>
      </c>
      <c r="D140" s="2">
        <v>5</v>
      </c>
      <c r="E140" s="75">
        <v>1.44</v>
      </c>
      <c r="F140" s="75">
        <v>4.0066710578505935</v>
      </c>
      <c r="G140" s="16">
        <f t="shared" si="6"/>
        <v>1.3928685548757551</v>
      </c>
      <c r="H140" s="16">
        <f t="shared" si="7"/>
        <v>4.0114614380421749E-2</v>
      </c>
      <c r="I140" s="16">
        <f t="shared" si="8"/>
        <v>0.20057307190210874</v>
      </c>
      <c r="J140" s="2"/>
      <c r="K140" s="2"/>
      <c r="L140" s="2"/>
      <c r="M140" s="2"/>
      <c r="N140" s="2"/>
    </row>
    <row r="141" spans="1:14" x14ac:dyDescent="0.25">
      <c r="A141" s="2"/>
      <c r="B141" s="2" t="s">
        <v>15</v>
      </c>
      <c r="C141" s="8" t="s">
        <v>24</v>
      </c>
      <c r="D141" s="2">
        <v>5</v>
      </c>
      <c r="E141" s="75">
        <v>1.2</v>
      </c>
      <c r="F141" s="75">
        <v>1.7594521879310678</v>
      </c>
      <c r="G141" s="16">
        <f t="shared" si="6"/>
        <v>0.4265644408103591</v>
      </c>
      <c r="H141" s="16">
        <f t="shared" si="7"/>
        <v>1.0237546579448618E-2</v>
      </c>
      <c r="I141" s="16">
        <f t="shared" si="8"/>
        <v>5.1187732897243085E-2</v>
      </c>
      <c r="J141" s="2"/>
      <c r="K141" s="2"/>
      <c r="L141" s="2"/>
      <c r="M141" s="2"/>
      <c r="N141" s="2"/>
    </row>
    <row r="142" spans="1:14" x14ac:dyDescent="0.25">
      <c r="A142" s="2"/>
      <c r="B142" s="2" t="s">
        <v>15</v>
      </c>
      <c r="C142" s="2" t="s">
        <v>25</v>
      </c>
      <c r="D142" s="2">
        <v>5</v>
      </c>
      <c r="E142" s="75">
        <v>1.28</v>
      </c>
      <c r="F142" s="75">
        <v>2.0179820985401049</v>
      </c>
      <c r="G142" s="16">
        <f t="shared" si="6"/>
        <v>0.53773230237224512</v>
      </c>
      <c r="H142" s="16">
        <f t="shared" si="7"/>
        <v>1.3765946940729475E-2</v>
      </c>
      <c r="I142" s="16">
        <f t="shared" si="8"/>
        <v>6.8829734703647366E-2</v>
      </c>
      <c r="J142">
        <f>SUM(I133:I142)</f>
        <v>1.2356664175716825</v>
      </c>
      <c r="K142">
        <f>(J142/50)*100</f>
        <v>2.471332835143365</v>
      </c>
      <c r="L142">
        <f>K142*10^4</f>
        <v>24713.328351433651</v>
      </c>
      <c r="M142">
        <f>L142/10^6</f>
        <v>2.4713328351433649E-2</v>
      </c>
      <c r="N142">
        <f>M142*10^4</f>
        <v>247.13328351433648</v>
      </c>
    </row>
    <row r="143" spans="1:14" x14ac:dyDescent="0.25">
      <c r="A143" s="2" t="s">
        <v>58</v>
      </c>
      <c r="B143" s="2" t="s">
        <v>15</v>
      </c>
      <c r="C143" s="2" t="s">
        <v>16</v>
      </c>
      <c r="D143" s="2">
        <v>5</v>
      </c>
      <c r="E143" s="75">
        <v>1.18</v>
      </c>
      <c r="F143" s="75">
        <v>2.8781454836131033</v>
      </c>
      <c r="G143" s="16">
        <f t="shared" si="6"/>
        <v>0.90760255795363443</v>
      </c>
      <c r="H143" s="16">
        <f t="shared" si="7"/>
        <v>2.141942036770577E-2</v>
      </c>
      <c r="I143" s="16">
        <f t="shared" si="8"/>
        <v>0.10709710183852886</v>
      </c>
      <c r="J143" s="2"/>
      <c r="K143" s="2"/>
      <c r="L143" s="2"/>
      <c r="M143" s="2"/>
      <c r="N143" s="2"/>
    </row>
    <row r="144" spans="1:14" x14ac:dyDescent="0.25">
      <c r="A144" s="2"/>
      <c r="B144" s="2" t="s">
        <v>15</v>
      </c>
      <c r="C144" s="7" t="s">
        <v>17</v>
      </c>
      <c r="D144" s="2">
        <v>5</v>
      </c>
      <c r="E144" s="75">
        <v>1.48</v>
      </c>
      <c r="F144" s="75">
        <v>4.0072227772227755</v>
      </c>
      <c r="G144" s="16">
        <f t="shared" si="6"/>
        <v>1.3931057942057934</v>
      </c>
      <c r="H144" s="16">
        <f t="shared" si="7"/>
        <v>4.1235931508491482E-2</v>
      </c>
      <c r="I144" s="16">
        <f t="shared" si="8"/>
        <v>0.2061796575424574</v>
      </c>
      <c r="J144" s="2"/>
      <c r="K144" s="2"/>
      <c r="L144" s="2"/>
      <c r="M144" s="2"/>
      <c r="N144" s="2"/>
    </row>
    <row r="145" spans="1:14" x14ac:dyDescent="0.25">
      <c r="A145" s="2"/>
      <c r="B145" s="2" t="s">
        <v>15</v>
      </c>
      <c r="C145" s="7" t="s">
        <v>18</v>
      </c>
      <c r="D145" s="2">
        <v>5</v>
      </c>
      <c r="E145" s="75">
        <v>1.38</v>
      </c>
      <c r="F145" s="75">
        <v>2.2095321871251512</v>
      </c>
      <c r="G145" s="16">
        <f t="shared" si="6"/>
        <v>0.62009884046381503</v>
      </c>
      <c r="H145" s="16">
        <f t="shared" si="7"/>
        <v>1.7114727996801294E-2</v>
      </c>
      <c r="I145" s="16">
        <f t="shared" si="8"/>
        <v>8.5573639984006467E-2</v>
      </c>
      <c r="J145" s="2"/>
      <c r="K145" s="2"/>
      <c r="L145" s="2"/>
      <c r="M145" s="2"/>
      <c r="N145" s="2"/>
    </row>
    <row r="146" spans="1:14" x14ac:dyDescent="0.25">
      <c r="A146" s="2"/>
      <c r="B146" s="2" t="s">
        <v>15</v>
      </c>
      <c r="C146" s="2" t="s">
        <v>19</v>
      </c>
      <c r="D146" s="2">
        <v>5</v>
      </c>
      <c r="E146" s="75">
        <v>1.34</v>
      </c>
      <c r="F146" s="75">
        <v>1.7791490211745986</v>
      </c>
      <c r="G146" s="16">
        <f t="shared" si="6"/>
        <v>0.43503407910507735</v>
      </c>
      <c r="H146" s="16">
        <f t="shared" si="7"/>
        <v>1.1658913320016074E-2</v>
      </c>
      <c r="I146" s="16">
        <f t="shared" si="8"/>
        <v>5.8294566600080373E-2</v>
      </c>
      <c r="J146" s="2"/>
      <c r="K146" s="2"/>
      <c r="L146" s="2"/>
      <c r="M146" s="2"/>
      <c r="N146" s="2"/>
    </row>
    <row r="147" spans="1:14" x14ac:dyDescent="0.25">
      <c r="A147" s="2"/>
      <c r="B147" s="2" t="s">
        <v>15</v>
      </c>
      <c r="C147" s="2" t="s">
        <v>20</v>
      </c>
      <c r="D147" s="2">
        <v>5</v>
      </c>
      <c r="E147" s="75">
        <v>1.48</v>
      </c>
      <c r="F147" s="75">
        <v>2.2588605972761715</v>
      </c>
      <c r="G147" s="16">
        <f t="shared" si="6"/>
        <v>0.64131005682875375</v>
      </c>
      <c r="H147" s="16">
        <f t="shared" si="7"/>
        <v>1.8982777682131111E-2</v>
      </c>
      <c r="I147" s="16">
        <f t="shared" si="8"/>
        <v>9.4913888410655553E-2</v>
      </c>
      <c r="J147" s="2"/>
      <c r="K147" s="2"/>
      <c r="L147" s="2"/>
      <c r="M147" s="2"/>
      <c r="N147" s="2"/>
    </row>
    <row r="148" spans="1:14" x14ac:dyDescent="0.25">
      <c r="A148" s="2"/>
      <c r="B148" s="2" t="s">
        <v>15</v>
      </c>
      <c r="C148" s="2" t="s">
        <v>21</v>
      </c>
      <c r="D148" s="2">
        <v>5</v>
      </c>
      <c r="E148" s="75">
        <v>1.54</v>
      </c>
      <c r="F148" s="75">
        <v>3.8692204677193729</v>
      </c>
      <c r="G148" s="16">
        <f t="shared" si="6"/>
        <v>1.3337648011193302</v>
      </c>
      <c r="H148" s="16">
        <f t="shared" si="7"/>
        <v>4.1079955874475368E-2</v>
      </c>
      <c r="I148" s="16">
        <f t="shared" si="8"/>
        <v>0.20539977937237686</v>
      </c>
      <c r="J148" s="2"/>
      <c r="K148" s="2"/>
      <c r="L148" s="2"/>
      <c r="M148" s="2"/>
      <c r="N148" s="2"/>
    </row>
    <row r="149" spans="1:14" x14ac:dyDescent="0.25">
      <c r="A149" s="2"/>
      <c r="B149" s="2" t="s">
        <v>15</v>
      </c>
      <c r="C149" s="2" t="s">
        <v>22</v>
      </c>
      <c r="D149" s="2">
        <v>5</v>
      </c>
      <c r="E149" s="75">
        <v>1.52</v>
      </c>
      <c r="F149" s="75">
        <v>1.9572598362292766</v>
      </c>
      <c r="G149" s="16">
        <f t="shared" si="6"/>
        <v>0.51162172957858898</v>
      </c>
      <c r="H149" s="16">
        <f t="shared" si="7"/>
        <v>1.5553300579189105E-2</v>
      </c>
      <c r="I149" s="16">
        <f t="shared" si="8"/>
        <v>7.7766502895945527E-2</v>
      </c>
      <c r="J149" s="2"/>
      <c r="K149" s="2"/>
      <c r="L149" s="2"/>
      <c r="M149" s="2"/>
      <c r="N149" s="2"/>
    </row>
    <row r="150" spans="1:14" x14ac:dyDescent="0.25">
      <c r="A150" s="2"/>
      <c r="B150" s="2" t="s">
        <v>15</v>
      </c>
      <c r="C150" s="2" t="s">
        <v>23</v>
      </c>
      <c r="D150" s="2">
        <v>5</v>
      </c>
      <c r="E150" s="75">
        <v>1.5</v>
      </c>
      <c r="F150" s="75">
        <v>4.0066710578505935</v>
      </c>
      <c r="G150" s="16">
        <f t="shared" si="6"/>
        <v>1.3928685548757551</v>
      </c>
      <c r="H150" s="16">
        <f t="shared" si="7"/>
        <v>4.1786056646272655E-2</v>
      </c>
      <c r="I150" s="16">
        <f t="shared" si="8"/>
        <v>0.20893028323136328</v>
      </c>
      <c r="J150" s="2"/>
      <c r="K150" s="2"/>
      <c r="L150" s="2"/>
      <c r="M150" s="2"/>
      <c r="N150" s="2"/>
    </row>
    <row r="151" spans="1:14" x14ac:dyDescent="0.25">
      <c r="A151" s="2"/>
      <c r="B151" s="2" t="s">
        <v>15</v>
      </c>
      <c r="C151" s="8" t="s">
        <v>24</v>
      </c>
      <c r="D151" s="2">
        <v>5</v>
      </c>
      <c r="E151" s="75">
        <v>1.38</v>
      </c>
      <c r="F151" s="75">
        <v>1.7594521879310678</v>
      </c>
      <c r="G151" s="16">
        <f t="shared" si="6"/>
        <v>0.4265644408103591</v>
      </c>
      <c r="H151" s="16">
        <f t="shared" si="7"/>
        <v>1.1773178566365909E-2</v>
      </c>
      <c r="I151" s="16">
        <f t="shared" si="8"/>
        <v>5.8865892831829546E-2</v>
      </c>
      <c r="J151" s="2"/>
      <c r="K151" s="2"/>
      <c r="L151" s="2"/>
      <c r="M151" s="2"/>
      <c r="N151" s="2"/>
    </row>
    <row r="152" spans="1:14" x14ac:dyDescent="0.25">
      <c r="A152" s="2"/>
      <c r="B152" s="2" t="s">
        <v>15</v>
      </c>
      <c r="C152" s="2" t="s">
        <v>25</v>
      </c>
      <c r="D152" s="2">
        <v>5</v>
      </c>
      <c r="E152" s="75">
        <v>1.46</v>
      </c>
      <c r="F152" s="75">
        <v>2.0179820985401049</v>
      </c>
      <c r="G152" s="16">
        <f t="shared" si="6"/>
        <v>0.53773230237224512</v>
      </c>
      <c r="H152" s="16">
        <f t="shared" si="7"/>
        <v>1.5701783229269555E-2</v>
      </c>
      <c r="I152" s="16">
        <f t="shared" si="8"/>
        <v>7.8508916146347779E-2</v>
      </c>
      <c r="J152">
        <f>SUM(I143:I152)</f>
        <v>1.1815302288535916</v>
      </c>
      <c r="K152">
        <f>(J152/50)*100</f>
        <v>2.3630604577071832</v>
      </c>
      <c r="L152">
        <f>K152*10^4</f>
        <v>23630.604577071834</v>
      </c>
      <c r="M152">
        <f>L152/10^6</f>
        <v>2.3630604577071834E-2</v>
      </c>
      <c r="N152">
        <f>M152*10^4</f>
        <v>236.30604577071836</v>
      </c>
    </row>
    <row r="153" spans="1:14" x14ac:dyDescent="0.25">
      <c r="A153" s="2" t="s">
        <v>40</v>
      </c>
      <c r="B153" s="2" t="s">
        <v>41</v>
      </c>
      <c r="C153" t="s">
        <v>16</v>
      </c>
      <c r="D153" s="2">
        <v>5</v>
      </c>
      <c r="E153" s="75">
        <v>1.79</v>
      </c>
      <c r="F153" s="75">
        <v>0.32973621103116096</v>
      </c>
      <c r="G153" s="75">
        <v>-7.810551558753559E-2</v>
      </c>
      <c r="H153" s="16">
        <v>-1.398088729016887E-3</v>
      </c>
      <c r="I153" s="75">
        <v>-6.9904436450844354E-3</v>
      </c>
      <c r="J153" s="2"/>
      <c r="K153" s="2"/>
      <c r="L153" s="2"/>
      <c r="M153" s="2"/>
      <c r="N153" s="2"/>
    </row>
    <row r="154" spans="1:14" x14ac:dyDescent="0.25">
      <c r="B154" t="s">
        <v>41</v>
      </c>
      <c r="C154" t="s">
        <v>17</v>
      </c>
      <c r="D154">
        <v>5</v>
      </c>
      <c r="E154" s="16">
        <v>1.98</v>
      </c>
      <c r="F154" s="16">
        <v>0.61962824782156867</v>
      </c>
      <c r="G154" s="16">
        <v>3.7851299128627475E-2</v>
      </c>
      <c r="H154" s="16">
        <v>7.4945572274682398E-4</v>
      </c>
      <c r="I154" s="16">
        <v>3.7472786137341197E-3</v>
      </c>
    </row>
    <row r="155" spans="1:14" x14ac:dyDescent="0.25">
      <c r="B155" t="s">
        <v>41</v>
      </c>
      <c r="C155" t="s">
        <v>18</v>
      </c>
      <c r="D155">
        <v>5</v>
      </c>
      <c r="E155" s="16">
        <v>1.9650000000000001</v>
      </c>
      <c r="F155" s="16">
        <v>0.61947893791177044</v>
      </c>
      <c r="G155" s="16">
        <v>3.7791575164708185E-2</v>
      </c>
      <c r="H155" s="16">
        <v>7.4260445198651593E-4</v>
      </c>
      <c r="I155" s="16">
        <v>3.7130222599325797E-3</v>
      </c>
    </row>
    <row r="156" spans="1:14" x14ac:dyDescent="0.25">
      <c r="B156" t="s">
        <v>41</v>
      </c>
      <c r="C156" t="s">
        <v>19</v>
      </c>
      <c r="D156">
        <v>5</v>
      </c>
      <c r="E156" s="16">
        <v>1.9750000000000001</v>
      </c>
      <c r="F156" s="16">
        <v>1.5388849374617282</v>
      </c>
      <c r="G156" s="16">
        <v>0.40555397498469137</v>
      </c>
      <c r="H156" s="16">
        <v>8.0096910059476549E-3</v>
      </c>
      <c r="I156" s="16">
        <v>4.0048455029738278E-2</v>
      </c>
    </row>
    <row r="157" spans="1:14" x14ac:dyDescent="0.25">
      <c r="B157" t="s">
        <v>41</v>
      </c>
      <c r="C157" t="s">
        <v>20</v>
      </c>
      <c r="D157">
        <v>5</v>
      </c>
      <c r="E157" s="16">
        <v>2.0099999999999998</v>
      </c>
      <c r="F157" s="16">
        <v>0.88857827476038742</v>
      </c>
      <c r="G157" s="16">
        <v>0.14543130990415501</v>
      </c>
      <c r="H157" s="16">
        <v>2.9231693290735156E-3</v>
      </c>
      <c r="I157" s="16">
        <v>1.4615846645367577E-2</v>
      </c>
    </row>
    <row r="158" spans="1:14" x14ac:dyDescent="0.25">
      <c r="B158" t="s">
        <v>41</v>
      </c>
      <c r="C158" t="s">
        <v>21</v>
      </c>
      <c r="D158">
        <v>5</v>
      </c>
      <c r="E158" s="16">
        <v>1.7949999999999999</v>
      </c>
      <c r="F158" s="16">
        <v>1.0282469988525422</v>
      </c>
      <c r="G158" s="16">
        <v>0.2012987995410169</v>
      </c>
      <c r="H158" s="16">
        <v>3.6133134517612533E-3</v>
      </c>
      <c r="I158" s="16">
        <v>1.8066567258806267E-2</v>
      </c>
    </row>
    <row r="159" spans="1:14" x14ac:dyDescent="0.25">
      <c r="B159" t="s">
        <v>41</v>
      </c>
      <c r="C159" t="s">
        <v>22</v>
      </c>
      <c r="D159">
        <v>5</v>
      </c>
      <c r="E159" s="16">
        <v>1.7949999999999999</v>
      </c>
      <c r="F159" s="16">
        <v>1.079784043191367</v>
      </c>
      <c r="G159" s="16">
        <v>0.22191361727654682</v>
      </c>
      <c r="H159" s="16">
        <v>3.9833494301140153E-3</v>
      </c>
      <c r="I159" s="16">
        <v>1.9916747150570076E-2</v>
      </c>
    </row>
    <row r="160" spans="1:14" x14ac:dyDescent="0.25">
      <c r="B160" t="s">
        <v>41</v>
      </c>
      <c r="C160" t="s">
        <v>23</v>
      </c>
      <c r="D160">
        <v>5</v>
      </c>
      <c r="E160" s="16">
        <v>1.4850000000000001</v>
      </c>
      <c r="F160" s="16">
        <v>0.88866202332709054</v>
      </c>
      <c r="G160" s="16">
        <v>0.14546480933083625</v>
      </c>
      <c r="H160" s="16">
        <v>2.1601524185629185E-3</v>
      </c>
      <c r="I160" s="16">
        <v>1.0800762092814593E-2</v>
      </c>
    </row>
    <row r="161" spans="1:14" x14ac:dyDescent="0.25">
      <c r="B161" t="s">
        <v>41</v>
      </c>
      <c r="C161" t="s">
        <v>24</v>
      </c>
      <c r="D161">
        <v>5</v>
      </c>
      <c r="E161" s="16">
        <v>1.2450000000000001</v>
      </c>
      <c r="F161" s="16">
        <v>0.89929259227680025</v>
      </c>
      <c r="G161" s="16">
        <v>0.14971703691072011</v>
      </c>
      <c r="H161" s="16">
        <v>1.8639771095384655E-3</v>
      </c>
      <c r="I161" s="16">
        <v>9.3198855476923272E-3</v>
      </c>
    </row>
    <row r="162" spans="1:14" x14ac:dyDescent="0.25">
      <c r="B162" t="s">
        <v>41</v>
      </c>
      <c r="C162" t="s">
        <v>25</v>
      </c>
      <c r="D162">
        <v>5</v>
      </c>
      <c r="E162" s="16">
        <v>1.385</v>
      </c>
      <c r="F162" s="16">
        <v>0.96947052947053369</v>
      </c>
      <c r="G162" s="16">
        <v>0.1777882117882135</v>
      </c>
      <c r="H162" s="16">
        <v>2.4623667332667569E-3</v>
      </c>
      <c r="I162" s="16">
        <v>1.2311833666333784E-2</v>
      </c>
      <c r="J162">
        <v>0.12554995461990515</v>
      </c>
      <c r="K162">
        <v>0.27899989915534473</v>
      </c>
      <c r="L162">
        <v>2789.9989915534475</v>
      </c>
      <c r="M162">
        <v>2.7899989915534476E-3</v>
      </c>
      <c r="N162">
        <v>27.899989915534476</v>
      </c>
    </row>
    <row r="163" spans="1:14" x14ac:dyDescent="0.25">
      <c r="A163" t="s">
        <v>42</v>
      </c>
      <c r="B163" t="s">
        <v>41</v>
      </c>
      <c r="C163" t="s">
        <v>16</v>
      </c>
      <c r="D163">
        <v>5</v>
      </c>
      <c r="E163" s="16">
        <v>1.345</v>
      </c>
      <c r="F163" s="16">
        <v>0.38991603358656235</v>
      </c>
      <c r="G163" s="16">
        <v>-5.4033586565375047E-2</v>
      </c>
      <c r="H163" s="16">
        <v>-7.2675173930429441E-4</v>
      </c>
      <c r="I163" s="16">
        <v>-3.633758696521472E-3</v>
      </c>
    </row>
    <row r="164" spans="1:14" x14ac:dyDescent="0.25">
      <c r="B164" t="s">
        <v>41</v>
      </c>
      <c r="C164" t="s">
        <v>17</v>
      </c>
      <c r="D164">
        <v>5</v>
      </c>
      <c r="E164" s="16">
        <v>1.4650000000000001</v>
      </c>
      <c r="F164" s="16">
        <v>0.4195804195804177</v>
      </c>
      <c r="G164" s="16">
        <v>-4.2167832167832903E-2</v>
      </c>
      <c r="H164" s="16">
        <v>-6.1775874125875201E-4</v>
      </c>
      <c r="I164" s="16">
        <v>-3.0887937062937599E-3</v>
      </c>
    </row>
    <row r="165" spans="1:14" x14ac:dyDescent="0.25">
      <c r="B165" t="s">
        <v>41</v>
      </c>
      <c r="C165" t="s">
        <v>18</v>
      </c>
      <c r="D165">
        <v>5</v>
      </c>
      <c r="E165" s="16">
        <v>1.605</v>
      </c>
      <c r="F165" s="16">
        <v>0.92889934112222883</v>
      </c>
      <c r="G165" s="16">
        <v>0.16155973644889157</v>
      </c>
      <c r="H165" s="16">
        <v>2.5930337700047095E-3</v>
      </c>
      <c r="I165" s="16">
        <v>1.2965168850023547E-2</v>
      </c>
    </row>
    <row r="166" spans="1:14" x14ac:dyDescent="0.25">
      <c r="B166" t="s">
        <v>41</v>
      </c>
      <c r="C166" t="s">
        <v>19</v>
      </c>
      <c r="D166">
        <v>5</v>
      </c>
      <c r="E166" s="16">
        <v>1.63</v>
      </c>
      <c r="F166" s="16">
        <v>2.6381553162427109</v>
      </c>
      <c r="G166" s="16">
        <v>0.80440678598436555</v>
      </c>
      <c r="H166" s="16">
        <v>1.3111830611545156E-2</v>
      </c>
      <c r="I166" s="16">
        <v>6.5559153057725778E-2</v>
      </c>
    </row>
    <row r="167" spans="1:14" x14ac:dyDescent="0.25">
      <c r="B167" t="s">
        <v>41</v>
      </c>
      <c r="C167" t="s">
        <v>20</v>
      </c>
      <c r="D167">
        <v>5</v>
      </c>
      <c r="E167" s="16">
        <v>1.42</v>
      </c>
      <c r="F167" s="16">
        <v>2.0283772981614652</v>
      </c>
      <c r="G167" s="16">
        <v>0.54220223820943003</v>
      </c>
      <c r="H167" s="16">
        <v>7.6992717825739056E-3</v>
      </c>
      <c r="I167" s="16">
        <v>3.8496358912869524E-2</v>
      </c>
    </row>
    <row r="168" spans="1:14" x14ac:dyDescent="0.25">
      <c r="B168" t="s">
        <v>41</v>
      </c>
      <c r="C168" t="s">
        <v>21</v>
      </c>
      <c r="D168">
        <v>5</v>
      </c>
      <c r="E168" s="16">
        <v>1.4550000000000001</v>
      </c>
      <c r="F168" s="16">
        <v>2.0383865814696458</v>
      </c>
      <c r="G168" s="16">
        <v>0.54650623003194765</v>
      </c>
      <c r="H168" s="16">
        <v>7.9516656469648395E-3</v>
      </c>
      <c r="I168" s="16">
        <v>3.9758328234824197E-2</v>
      </c>
    </row>
    <row r="169" spans="1:14" x14ac:dyDescent="0.25">
      <c r="B169" t="s">
        <v>41</v>
      </c>
      <c r="C169" t="s">
        <v>22</v>
      </c>
      <c r="D169">
        <v>5</v>
      </c>
      <c r="E169" s="16">
        <v>1.2649999999999999</v>
      </c>
      <c r="F169" s="16">
        <v>1.1482129927920333</v>
      </c>
      <c r="G169" s="16">
        <v>0.24928519711681332</v>
      </c>
      <c r="H169" s="16">
        <v>3.1534577435276883E-3</v>
      </c>
      <c r="I169" s="16">
        <v>1.5767288717638443E-2</v>
      </c>
    </row>
    <row r="170" spans="1:14" x14ac:dyDescent="0.25">
      <c r="B170" t="s">
        <v>41</v>
      </c>
      <c r="C170" t="s">
        <v>23</v>
      </c>
      <c r="D170">
        <v>5</v>
      </c>
      <c r="E170" s="16">
        <v>1.125</v>
      </c>
      <c r="F170" s="16">
        <v>1.5879088962156036</v>
      </c>
      <c r="G170" s="16">
        <v>0.42516355848624154</v>
      </c>
      <c r="H170" s="16">
        <v>4.7830900329702171E-3</v>
      </c>
      <c r="I170" s="16">
        <v>2.3915450164851085E-2</v>
      </c>
    </row>
    <row r="171" spans="1:14" x14ac:dyDescent="0.25">
      <c r="B171" t="s">
        <v>41</v>
      </c>
      <c r="C171" t="s">
        <v>24</v>
      </c>
      <c r="D171">
        <v>5</v>
      </c>
      <c r="E171" s="16">
        <v>0.82499999999999996</v>
      </c>
      <c r="F171" s="16">
        <v>0.9096361455417854</v>
      </c>
      <c r="G171" s="16">
        <v>0.1538544582167142</v>
      </c>
      <c r="H171" s="16">
        <v>1.2692992802878921E-3</v>
      </c>
      <c r="I171" s="16">
        <v>6.3464964014394599E-3</v>
      </c>
    </row>
    <row r="172" spans="1:14" x14ac:dyDescent="0.25">
      <c r="B172" t="s">
        <v>41</v>
      </c>
      <c r="C172" t="s">
        <v>25</v>
      </c>
      <c r="D172">
        <v>5</v>
      </c>
      <c r="E172" s="16">
        <v>0.96</v>
      </c>
      <c r="F172" s="16">
        <v>3.0077687278601726</v>
      </c>
      <c r="G172" s="16">
        <v>0.9633405529798742</v>
      </c>
      <c r="H172" s="16">
        <v>9.2480693086067923E-3</v>
      </c>
      <c r="I172" s="16">
        <v>4.624034654303396E-2</v>
      </c>
      <c r="J172">
        <v>0.24232603847959078</v>
      </c>
      <c r="K172">
        <v>0.53850230773242391</v>
      </c>
      <c r="L172">
        <v>5385.0230773242392</v>
      </c>
      <c r="M172">
        <v>5.3850230773242391E-3</v>
      </c>
      <c r="N172">
        <v>53.850230773242394</v>
      </c>
    </row>
    <row r="173" spans="1:14" x14ac:dyDescent="0.25">
      <c r="A173" t="s">
        <v>43</v>
      </c>
      <c r="B173" t="s">
        <v>41</v>
      </c>
      <c r="C173" t="s">
        <v>16</v>
      </c>
      <c r="D173">
        <v>5</v>
      </c>
      <c r="E173" s="16">
        <v>1.4</v>
      </c>
      <c r="F173" s="16">
        <v>0.28955867536247892</v>
      </c>
      <c r="G173" s="16">
        <v>-9.417652985500842E-2</v>
      </c>
      <c r="H173" s="16">
        <v>-1.3184714179701178E-3</v>
      </c>
      <c r="I173" s="16">
        <v>-6.5923570898505889E-3</v>
      </c>
    </row>
    <row r="174" spans="1:14" x14ac:dyDescent="0.25">
      <c r="B174" t="s">
        <v>41</v>
      </c>
      <c r="C174" t="s">
        <v>17</v>
      </c>
      <c r="D174">
        <v>5</v>
      </c>
      <c r="E174" s="16">
        <v>1.4</v>
      </c>
      <c r="F174" s="16">
        <v>0.60916714601554889</v>
      </c>
      <c r="G174" s="16">
        <v>3.366685840621958E-2</v>
      </c>
      <c r="H174" s="16">
        <v>4.7133601768707407E-4</v>
      </c>
      <c r="I174" s="16">
        <v>2.3566800884353705E-3</v>
      </c>
    </row>
    <row r="175" spans="1:14" x14ac:dyDescent="0.25">
      <c r="B175" t="s">
        <v>41</v>
      </c>
      <c r="C175" t="s">
        <v>18</v>
      </c>
      <c r="D175">
        <v>5</v>
      </c>
      <c r="E175" s="16">
        <v>1.24</v>
      </c>
      <c r="F175" s="16">
        <v>1.079082873887339</v>
      </c>
      <c r="G175" s="16">
        <v>0.22163314955493565</v>
      </c>
      <c r="H175" s="16">
        <v>2.7482510544812023E-3</v>
      </c>
      <c r="I175" s="16">
        <v>1.3741255272406012E-2</v>
      </c>
    </row>
    <row r="176" spans="1:14" x14ac:dyDescent="0.25">
      <c r="B176" t="s">
        <v>41</v>
      </c>
      <c r="C176" t="s">
        <v>19</v>
      </c>
      <c r="D176">
        <v>5</v>
      </c>
      <c r="E176" s="16">
        <v>1.2</v>
      </c>
      <c r="F176" s="16">
        <v>1.2083104108935137</v>
      </c>
      <c r="G176" s="16">
        <v>0.27332416435740547</v>
      </c>
      <c r="H176" s="16">
        <v>3.2798899722888655E-3</v>
      </c>
      <c r="I176" s="16">
        <v>1.6399449861444329E-2</v>
      </c>
    </row>
    <row r="177" spans="1:19" x14ac:dyDescent="0.25">
      <c r="B177" t="s">
        <v>41</v>
      </c>
      <c r="C177" t="s">
        <v>20</v>
      </c>
      <c r="D177">
        <v>5</v>
      </c>
      <c r="E177" s="16">
        <v>1.08</v>
      </c>
      <c r="F177" s="16">
        <v>0.76898933582477103</v>
      </c>
      <c r="G177" s="16">
        <v>9.7595734329908451E-2</v>
      </c>
      <c r="H177" s="16">
        <v>1.0540339307630114E-3</v>
      </c>
      <c r="I177" s="16">
        <v>5.2701696538150567E-3</v>
      </c>
    </row>
    <row r="178" spans="1:19" x14ac:dyDescent="0.25">
      <c r="B178" t="s">
        <v>41</v>
      </c>
      <c r="C178" t="s">
        <v>21</v>
      </c>
      <c r="D178">
        <v>5</v>
      </c>
      <c r="E178" s="16">
        <v>1.1200000000000001</v>
      </c>
      <c r="F178" s="16">
        <v>1.738190506544981</v>
      </c>
      <c r="G178" s="16">
        <v>0.48527620261799242</v>
      </c>
      <c r="H178" s="16">
        <v>5.4350934693215159E-3</v>
      </c>
      <c r="I178" s="16">
        <v>2.7175467346607578E-2</v>
      </c>
    </row>
    <row r="179" spans="1:19" x14ac:dyDescent="0.25">
      <c r="B179" t="s">
        <v>41</v>
      </c>
      <c r="C179" t="s">
        <v>22</v>
      </c>
      <c r="D179">
        <v>5</v>
      </c>
      <c r="E179" s="16">
        <v>0.76</v>
      </c>
      <c r="F179" s="16">
        <v>1.0792446258259987</v>
      </c>
      <c r="G179" s="16">
        <v>0.22169785033039949</v>
      </c>
      <c r="H179" s="16">
        <v>1.6849036625110362E-3</v>
      </c>
      <c r="I179" s="16">
        <v>8.424518312555182E-3</v>
      </c>
    </row>
    <row r="180" spans="1:19" x14ac:dyDescent="0.25">
      <c r="B180" t="s">
        <v>41</v>
      </c>
      <c r="C180" t="s">
        <v>23</v>
      </c>
      <c r="D180">
        <v>5</v>
      </c>
      <c r="E180" s="16">
        <v>0.6</v>
      </c>
      <c r="F180" s="16">
        <v>1.3287892993022616</v>
      </c>
      <c r="G180" s="16">
        <v>0.32151571972090476</v>
      </c>
      <c r="H180" s="16">
        <v>1.9290943183254284E-3</v>
      </c>
      <c r="I180" s="16">
        <v>9.6454715916271423E-3</v>
      </c>
    </row>
    <row r="181" spans="1:19" x14ac:dyDescent="0.25">
      <c r="B181" t="s">
        <v>41</v>
      </c>
      <c r="C181" t="s">
        <v>24</v>
      </c>
      <c r="D181">
        <v>5</v>
      </c>
      <c r="E181" s="16">
        <v>1.1000000000000001</v>
      </c>
      <c r="F181" s="16">
        <v>1.6985782747603917</v>
      </c>
      <c r="G181" s="16">
        <v>0.46943130990415671</v>
      </c>
      <c r="H181" s="16">
        <v>5.1637444089457241E-3</v>
      </c>
      <c r="I181" s="16">
        <v>2.5818722044728619E-2</v>
      </c>
    </row>
    <row r="182" spans="1:19" x14ac:dyDescent="0.25">
      <c r="B182" t="s">
        <v>41</v>
      </c>
      <c r="C182" t="s">
        <v>25</v>
      </c>
      <c r="D182">
        <v>5</v>
      </c>
      <c r="E182" s="16">
        <v>0.78</v>
      </c>
      <c r="F182" s="16">
        <v>0.80944245678351545</v>
      </c>
      <c r="G182" s="16">
        <v>0.11377698271340622</v>
      </c>
      <c r="H182" s="16">
        <v>8.8746046516456861E-4</v>
      </c>
      <c r="I182" s="16">
        <v>4.4373023258228433E-3</v>
      </c>
      <c r="J182">
        <v>0.10667667940759154</v>
      </c>
      <c r="K182">
        <v>0.23705928757242564</v>
      </c>
      <c r="L182">
        <v>2370.5928757242564</v>
      </c>
      <c r="M182">
        <v>2.3705928757242565E-3</v>
      </c>
      <c r="N182">
        <v>23.705928757242564</v>
      </c>
    </row>
    <row r="183" spans="1:19" x14ac:dyDescent="0.25">
      <c r="A183" t="s">
        <v>44</v>
      </c>
      <c r="B183" t="s">
        <v>41</v>
      </c>
      <c r="C183" t="s">
        <v>16</v>
      </c>
      <c r="D183">
        <v>5</v>
      </c>
      <c r="E183" s="16">
        <v>2.0585987261146497</v>
      </c>
      <c r="F183" s="16">
        <v>1.2391465999696711</v>
      </c>
      <c r="G183" s="16">
        <v>0.28565863998786845</v>
      </c>
      <c r="H183" s="16">
        <v>5.8805651238266927E-3</v>
      </c>
      <c r="I183" s="16">
        <v>2.9402825619133464E-2</v>
      </c>
    </row>
    <row r="184" spans="1:19" x14ac:dyDescent="0.25">
      <c r="B184" t="s">
        <v>41</v>
      </c>
      <c r="C184" t="s">
        <v>17</v>
      </c>
      <c r="D184">
        <v>5</v>
      </c>
      <c r="E184" s="16">
        <v>2.262420382165605</v>
      </c>
      <c r="F184" s="16">
        <v>0.73938054749568582</v>
      </c>
      <c r="G184" s="16">
        <v>8.5752218998274371E-2</v>
      </c>
      <c r="H184" s="16">
        <v>1.9400756807762456E-3</v>
      </c>
      <c r="I184" s="16">
        <v>9.7003784038812279E-3</v>
      </c>
    </row>
    <row r="185" spans="1:19" x14ac:dyDescent="0.25">
      <c r="B185" t="s">
        <v>41</v>
      </c>
      <c r="C185" t="s">
        <v>18</v>
      </c>
      <c r="D185">
        <v>5</v>
      </c>
      <c r="E185" s="16">
        <v>2.1197452229299363</v>
      </c>
      <c r="F185" s="16">
        <v>2.127447063523781</v>
      </c>
      <c r="G185" s="16">
        <v>0.58480223731522574</v>
      </c>
      <c r="H185" s="16">
        <v>1.2396317489076885E-2</v>
      </c>
      <c r="I185" s="16">
        <v>6.1981587445384428E-2</v>
      </c>
    </row>
    <row r="186" spans="1:19" x14ac:dyDescent="0.25">
      <c r="B186" t="s">
        <v>41</v>
      </c>
      <c r="C186" t="s">
        <v>19</v>
      </c>
      <c r="D186">
        <v>5</v>
      </c>
      <c r="E186" s="16">
        <v>1.8140127388535032</v>
      </c>
      <c r="F186" s="16">
        <v>1.7998180363927274</v>
      </c>
      <c r="G186" s="16">
        <v>0.509927214557091</v>
      </c>
      <c r="H186" s="16">
        <v>9.2501446309464653E-3</v>
      </c>
      <c r="I186" s="16">
        <v>4.6250723154732325E-2</v>
      </c>
    </row>
    <row r="187" spans="1:19" x14ac:dyDescent="0.25">
      <c r="B187" t="s">
        <v>41</v>
      </c>
      <c r="C187" t="s">
        <v>20</v>
      </c>
      <c r="D187">
        <v>5</v>
      </c>
      <c r="E187" s="16">
        <v>1.8547770700636943</v>
      </c>
      <c r="F187" s="16">
        <v>2.327672327672333</v>
      </c>
      <c r="G187" s="16">
        <v>0.67089910089910321</v>
      </c>
      <c r="H187" s="16">
        <v>1.2443682686740055E-2</v>
      </c>
      <c r="I187" s="16">
        <v>6.221841343370027E-2</v>
      </c>
    </row>
    <row r="188" spans="1:19" x14ac:dyDescent="0.25">
      <c r="B188" t="s">
        <v>41</v>
      </c>
      <c r="C188" t="s">
        <v>21</v>
      </c>
      <c r="D188">
        <v>5</v>
      </c>
      <c r="E188" s="16">
        <v>1.8140127388535032</v>
      </c>
      <c r="F188" s="16">
        <v>1.9983917719053177</v>
      </c>
      <c r="G188" s="16">
        <v>0.5893567087621272</v>
      </c>
      <c r="H188" s="16">
        <v>1.0691005774232728E-2</v>
      </c>
      <c r="I188" s="16">
        <v>5.3455028871163643E-2</v>
      </c>
    </row>
    <row r="189" spans="1:19" x14ac:dyDescent="0.25">
      <c r="B189" t="s">
        <v>41</v>
      </c>
      <c r="C189" t="s">
        <v>22</v>
      </c>
      <c r="D189">
        <v>5</v>
      </c>
      <c r="E189" s="16">
        <v>1.7528662420382166</v>
      </c>
      <c r="F189" s="16">
        <v>2.5777109407357592</v>
      </c>
      <c r="G189" s="16">
        <v>0.77841570451637643</v>
      </c>
      <c r="H189" s="16">
        <v>1.3644586107191516E-2</v>
      </c>
      <c r="I189" s="16">
        <v>6.8222930535957585E-2</v>
      </c>
    </row>
    <row r="190" spans="1:19" x14ac:dyDescent="0.25">
      <c r="B190" t="s">
        <v>41</v>
      </c>
      <c r="C190" t="s">
        <v>23</v>
      </c>
      <c r="D190">
        <v>5</v>
      </c>
      <c r="E190" s="16">
        <v>1.5898089171974523</v>
      </c>
      <c r="F190" s="16">
        <v>2.428581418581413</v>
      </c>
      <c r="G190" s="16">
        <v>0.71429000999000758</v>
      </c>
      <c r="H190" s="16">
        <v>1.1355846273471713E-2</v>
      </c>
      <c r="I190" s="16">
        <v>5.6779231367358567E-2</v>
      </c>
    </row>
    <row r="191" spans="1:19" x14ac:dyDescent="0.25">
      <c r="B191" t="s">
        <v>41</v>
      </c>
      <c r="C191" t="s">
        <v>24</v>
      </c>
      <c r="D191">
        <v>5</v>
      </c>
      <c r="E191" s="16">
        <v>1.4675159235668789</v>
      </c>
      <c r="F191" s="16">
        <v>1.7684114446704426</v>
      </c>
      <c r="G191" s="16">
        <v>0.49736457786817712</v>
      </c>
      <c r="H191" s="16">
        <v>7.2989043783966883E-3</v>
      </c>
      <c r="I191" s="16">
        <v>3.649452189198344E-2</v>
      </c>
    </row>
    <row r="192" spans="1:19" x14ac:dyDescent="0.25">
      <c r="B192" t="s">
        <v>41</v>
      </c>
      <c r="C192" t="s">
        <v>25</v>
      </c>
      <c r="D192">
        <v>5</v>
      </c>
      <c r="E192" s="16">
        <v>1.5286624203821657</v>
      </c>
      <c r="F192" s="16">
        <v>0.66883005159403341</v>
      </c>
      <c r="G192" s="16">
        <v>5.7532020637613396E-2</v>
      </c>
      <c r="H192" s="16">
        <v>8.7947037917370809E-4</v>
      </c>
      <c r="I192" s="16">
        <v>4.3973518958685407E-3</v>
      </c>
      <c r="J192">
        <v>0.42890299261916348</v>
      </c>
      <c r="K192">
        <v>0.95311776137591875</v>
      </c>
      <c r="L192">
        <v>9531.1776137591878</v>
      </c>
      <c r="M192">
        <v>9.5311776137591876E-3</v>
      </c>
      <c r="N192">
        <v>95.311776137591878</v>
      </c>
      <c r="Q192" s="4"/>
      <c r="R192" s="4"/>
      <c r="S192" s="4"/>
    </row>
    <row r="193" spans="1:14" x14ac:dyDescent="0.25">
      <c r="A193" t="s">
        <v>45</v>
      </c>
      <c r="B193" t="s">
        <v>41</v>
      </c>
      <c r="C193" t="s">
        <v>16</v>
      </c>
      <c r="D193">
        <v>5</v>
      </c>
      <c r="E193" s="16">
        <v>1.8751592356687898</v>
      </c>
      <c r="F193" s="16">
        <v>0.66909722313651188</v>
      </c>
      <c r="G193" s="16">
        <v>5.763888925460478E-2</v>
      </c>
      <c r="H193" s="16">
        <v>1.0808209551946271E-3</v>
      </c>
      <c r="I193" s="16">
        <v>5.4041047759731398E-3</v>
      </c>
    </row>
    <row r="194" spans="1:14" x14ac:dyDescent="0.25">
      <c r="B194" t="s">
        <v>41</v>
      </c>
      <c r="C194" t="s">
        <v>17</v>
      </c>
      <c r="D194">
        <v>5</v>
      </c>
      <c r="E194" s="16">
        <v>1.9770700636942675</v>
      </c>
      <c r="F194" s="16">
        <v>0.89862610875125237</v>
      </c>
      <c r="G194" s="16">
        <v>0.14945044350050099</v>
      </c>
      <c r="H194" s="16">
        <v>2.9547399785067202E-3</v>
      </c>
      <c r="I194" s="16">
        <v>1.47736998925336E-2</v>
      </c>
    </row>
    <row r="195" spans="1:14" x14ac:dyDescent="0.25">
      <c r="B195" t="s">
        <v>41</v>
      </c>
      <c r="C195" t="s">
        <v>18</v>
      </c>
      <c r="D195">
        <v>5</v>
      </c>
      <c r="E195" s="16">
        <v>1.8751592356687898</v>
      </c>
      <c r="F195" s="16">
        <v>0.99885744606760651</v>
      </c>
      <c r="G195" s="16">
        <v>0.18954297842704262</v>
      </c>
      <c r="H195" s="16">
        <v>3.5542326655363917E-3</v>
      </c>
      <c r="I195" s="16">
        <v>1.7771163327681958E-2</v>
      </c>
    </row>
    <row r="196" spans="1:14" x14ac:dyDescent="0.25">
      <c r="B196" t="s">
        <v>41</v>
      </c>
      <c r="C196" t="s">
        <v>19</v>
      </c>
      <c r="D196">
        <v>5</v>
      </c>
      <c r="E196" s="16">
        <v>1.8751592356687898</v>
      </c>
      <c r="F196" s="16">
        <v>0.7988817570419704</v>
      </c>
      <c r="G196" s="16">
        <v>0.10955270281678817</v>
      </c>
      <c r="H196" s="16">
        <v>2.0542876247937858E-3</v>
      </c>
      <c r="I196" s="16">
        <v>1.027143812396893E-2</v>
      </c>
    </row>
    <row r="197" spans="1:14" x14ac:dyDescent="0.25">
      <c r="B197" t="s">
        <v>41</v>
      </c>
      <c r="C197" t="s">
        <v>20</v>
      </c>
      <c r="D197">
        <v>5</v>
      </c>
      <c r="E197" s="16">
        <v>2.0789808917197452</v>
      </c>
      <c r="F197" s="16">
        <v>1.3782866235539251</v>
      </c>
      <c r="G197" s="16">
        <v>0.34131464942157008</v>
      </c>
      <c r="H197" s="16">
        <v>7.0958663421146796E-3</v>
      </c>
      <c r="I197" s="16">
        <v>3.5479331710573395E-2</v>
      </c>
    </row>
    <row r="198" spans="1:14" x14ac:dyDescent="0.25">
      <c r="B198" t="s">
        <v>41</v>
      </c>
      <c r="C198" t="s">
        <v>21</v>
      </c>
      <c r="D198">
        <v>5</v>
      </c>
      <c r="E198" s="16">
        <v>1.9159235668789809</v>
      </c>
      <c r="F198" s="16">
        <v>1.5579786381367287</v>
      </c>
      <c r="G198" s="16">
        <v>0.41319145525469159</v>
      </c>
      <c r="H198" s="16">
        <v>7.9164324675548552E-3</v>
      </c>
      <c r="I198" s="16">
        <v>3.9582162337774278E-2</v>
      </c>
    </row>
    <row r="199" spans="1:14" x14ac:dyDescent="0.25">
      <c r="B199" t="s">
        <v>41</v>
      </c>
      <c r="C199" t="s">
        <v>22</v>
      </c>
      <c r="D199">
        <v>5</v>
      </c>
      <c r="E199" s="16">
        <v>1.8751592356687898</v>
      </c>
      <c r="F199" s="16">
        <v>1.8477767489151602</v>
      </c>
      <c r="G199" s="16">
        <v>0.52911069956606416</v>
      </c>
      <c r="H199" s="16">
        <v>9.9216681498247965E-3</v>
      </c>
      <c r="I199" s="16">
        <v>4.9608340749123986E-2</v>
      </c>
    </row>
    <row r="200" spans="1:14" x14ac:dyDescent="0.25">
      <c r="B200" t="s">
        <v>41</v>
      </c>
      <c r="C200" t="s">
        <v>23</v>
      </c>
      <c r="D200">
        <v>5</v>
      </c>
      <c r="E200" s="16">
        <v>1.8140127388535032</v>
      </c>
      <c r="F200" s="16">
        <v>1.5282846733536617</v>
      </c>
      <c r="G200" s="16">
        <v>0.40131386934146474</v>
      </c>
      <c r="H200" s="16">
        <v>7.2798847126400732E-3</v>
      </c>
      <c r="I200" s="16">
        <v>3.6399423563200368E-2</v>
      </c>
    </row>
    <row r="201" spans="1:14" x14ac:dyDescent="0.25">
      <c r="B201" t="s">
        <v>41</v>
      </c>
      <c r="C201" t="s">
        <v>24</v>
      </c>
      <c r="D201">
        <v>5</v>
      </c>
      <c r="E201" s="16">
        <v>1.4063694267515923</v>
      </c>
      <c r="F201" s="16">
        <v>2.0475429484618464</v>
      </c>
      <c r="G201" s="16">
        <v>0.55044346783859388</v>
      </c>
      <c r="H201" s="16">
        <v>7.7412686432332175E-3</v>
      </c>
      <c r="I201" s="16">
        <v>3.8706343216166089E-2</v>
      </c>
    </row>
    <row r="202" spans="1:14" x14ac:dyDescent="0.25">
      <c r="B202" t="s">
        <v>41</v>
      </c>
      <c r="C202" t="s">
        <v>25</v>
      </c>
      <c r="D202">
        <v>5</v>
      </c>
      <c r="E202" s="16">
        <v>1.3248407643312101</v>
      </c>
      <c r="F202" s="16">
        <v>1.048971176511176</v>
      </c>
      <c r="G202" s="16">
        <v>0.20958847060447042</v>
      </c>
      <c r="H202" s="16">
        <v>2.7767134959063595E-3</v>
      </c>
      <c r="I202" s="16">
        <v>1.3883567479531797E-2</v>
      </c>
      <c r="J202">
        <v>0.26187957517652755</v>
      </c>
      <c r="K202">
        <v>0.58195461150339456</v>
      </c>
      <c r="L202">
        <v>5819.5461150339452</v>
      </c>
      <c r="M202">
        <v>5.8195461150339451E-3</v>
      </c>
      <c r="N202">
        <v>58.195461150339455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1"/>
  <sheetViews>
    <sheetView workbookViewId="0">
      <selection activeCell="B22" sqref="B22"/>
    </sheetView>
  </sheetViews>
  <sheetFormatPr defaultRowHeight="15" x14ac:dyDescent="0.25"/>
  <cols>
    <col min="2" max="5" width="12" customWidth="1"/>
    <col min="6" max="6" width="9.140625" style="2"/>
    <col min="20" max="20" width="9.140625" style="2"/>
  </cols>
  <sheetData>
    <row r="1" spans="1:46" ht="105" x14ac:dyDescent="0.25">
      <c r="A1" s="4" t="s">
        <v>68</v>
      </c>
      <c r="B1" s="4" t="s">
        <v>59</v>
      </c>
      <c r="C1" s="9" t="s">
        <v>2</v>
      </c>
      <c r="D1" s="4" t="s">
        <v>3</v>
      </c>
      <c r="E1" s="4" t="s">
        <v>48</v>
      </c>
      <c r="F1" s="9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46" x14ac:dyDescent="0.25">
      <c r="A2" t="s">
        <v>40</v>
      </c>
      <c r="B2" t="s">
        <v>15</v>
      </c>
      <c r="C2" s="2" t="s">
        <v>16</v>
      </c>
      <c r="D2">
        <v>5</v>
      </c>
      <c r="E2" s="10">
        <v>0.94</v>
      </c>
      <c r="F2" s="74">
        <v>3.2154213821571727</v>
      </c>
      <c r="G2" s="16">
        <f t="shared" ref="G2:G65" si="0">-0.33+0.43*(F2)</f>
        <v>1.0526311943275841</v>
      </c>
      <c r="H2" s="16">
        <f t="shared" ref="H2:H65" si="1">E2*(G2/50)</f>
        <v>1.9789466453358578E-2</v>
      </c>
      <c r="I2" s="16">
        <f t="shared" ref="I2:I65" si="2">H2*D2</f>
        <v>9.8947332266792892E-2</v>
      </c>
      <c r="V2" s="12"/>
      <c r="AF2" s="4"/>
    </row>
    <row r="3" spans="1:46" x14ac:dyDescent="0.25">
      <c r="B3" t="s">
        <v>15</v>
      </c>
      <c r="C3" s="7" t="s">
        <v>17</v>
      </c>
      <c r="D3">
        <v>5</v>
      </c>
      <c r="E3" s="10">
        <v>1.2</v>
      </c>
      <c r="F3" s="74">
        <v>2.6199284009546391</v>
      </c>
      <c r="G3" s="16">
        <f t="shared" si="0"/>
        <v>0.79656921241049461</v>
      </c>
      <c r="H3" s="16">
        <f t="shared" si="1"/>
        <v>1.911766109785187E-2</v>
      </c>
      <c r="I3" s="16">
        <f t="shared" si="2"/>
        <v>9.5588305489259354E-2</v>
      </c>
      <c r="V3" s="12"/>
      <c r="AF3" s="4"/>
    </row>
    <row r="4" spans="1:46" x14ac:dyDescent="0.25">
      <c r="B4" t="s">
        <v>15</v>
      </c>
      <c r="C4" s="7" t="s">
        <v>18</v>
      </c>
      <c r="D4">
        <v>5</v>
      </c>
      <c r="E4" s="10">
        <v>1.42</v>
      </c>
      <c r="F4" s="74">
        <v>3.4619307613847692</v>
      </c>
      <c r="G4" s="16">
        <f t="shared" si="0"/>
        <v>1.1586302273954507</v>
      </c>
      <c r="H4" s="16">
        <f t="shared" si="1"/>
        <v>3.2905098458030801E-2</v>
      </c>
      <c r="I4" s="16">
        <f t="shared" si="2"/>
        <v>0.16452549229015401</v>
      </c>
      <c r="T4" s="9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K4" s="4"/>
      <c r="AL4" s="4"/>
      <c r="AM4" s="4"/>
      <c r="AN4" s="4"/>
      <c r="AO4" s="4"/>
      <c r="AP4" s="4"/>
      <c r="AR4" s="4"/>
      <c r="AS4" s="4"/>
      <c r="AT4" s="4"/>
    </row>
    <row r="5" spans="1:46" x14ac:dyDescent="0.25">
      <c r="B5" t="s">
        <v>15</v>
      </c>
      <c r="C5" s="2" t="s">
        <v>19</v>
      </c>
      <c r="D5">
        <v>5</v>
      </c>
      <c r="E5" s="10">
        <v>1.42</v>
      </c>
      <c r="F5" s="74">
        <v>2.2127558868773032</v>
      </c>
      <c r="G5" s="16">
        <f t="shared" si="0"/>
        <v>0.62148503135724043</v>
      </c>
      <c r="H5" s="16">
        <f t="shared" si="1"/>
        <v>1.7650174890545628E-2</v>
      </c>
      <c r="I5" s="16">
        <f t="shared" si="2"/>
        <v>8.825087445272814E-2</v>
      </c>
      <c r="AF5" s="4"/>
      <c r="AP5" s="4"/>
      <c r="AR5" s="4"/>
    </row>
    <row r="6" spans="1:46" x14ac:dyDescent="0.25">
      <c r="B6" t="s">
        <v>15</v>
      </c>
      <c r="C6" s="2" t="s">
        <v>20</v>
      </c>
      <c r="D6">
        <v>5</v>
      </c>
      <c r="E6" s="10">
        <v>1.48</v>
      </c>
      <c r="F6" s="74">
        <v>2.5634447645735512</v>
      </c>
      <c r="G6" s="16">
        <f t="shared" si="0"/>
        <v>0.77228124876662685</v>
      </c>
      <c r="H6" s="16">
        <f t="shared" si="1"/>
        <v>2.2859524963492153E-2</v>
      </c>
      <c r="I6" s="16">
        <f t="shared" si="2"/>
        <v>0.11429762481746077</v>
      </c>
      <c r="AF6" s="4"/>
    </row>
    <row r="7" spans="1:46" x14ac:dyDescent="0.25">
      <c r="B7" t="s">
        <v>15</v>
      </c>
      <c r="C7" s="2" t="s">
        <v>21</v>
      </c>
      <c r="D7">
        <v>5</v>
      </c>
      <c r="E7" s="10">
        <v>1.52</v>
      </c>
      <c r="F7" s="74">
        <v>2.7047017431632812</v>
      </c>
      <c r="G7" s="16">
        <f t="shared" si="0"/>
        <v>0.8330217495602108</v>
      </c>
      <c r="H7" s="16">
        <f t="shared" si="1"/>
        <v>2.5323861186630412E-2</v>
      </c>
      <c r="I7" s="16">
        <f t="shared" si="2"/>
        <v>0.12661930593315207</v>
      </c>
      <c r="AF7" s="4"/>
    </row>
    <row r="8" spans="1:46" x14ac:dyDescent="0.25">
      <c r="B8" t="s">
        <v>15</v>
      </c>
      <c r="C8" s="2" t="s">
        <v>22</v>
      </c>
      <c r="D8">
        <v>5</v>
      </c>
      <c r="E8" s="10">
        <v>1.58</v>
      </c>
      <c r="F8" s="74">
        <v>8.5097882540950884</v>
      </c>
      <c r="G8" s="16">
        <f t="shared" si="0"/>
        <v>3.3292089492608881</v>
      </c>
      <c r="H8" s="16">
        <f t="shared" si="1"/>
        <v>0.10520300279664407</v>
      </c>
      <c r="I8" s="16">
        <f t="shared" si="2"/>
        <v>0.52601501398322037</v>
      </c>
      <c r="AF8" s="4"/>
    </row>
    <row r="9" spans="1:46" x14ac:dyDescent="0.25">
      <c r="B9" t="s">
        <v>15</v>
      </c>
      <c r="C9" s="2" t="s">
        <v>23</v>
      </c>
      <c r="D9">
        <v>5</v>
      </c>
      <c r="E9" s="10">
        <v>1.5</v>
      </c>
      <c r="F9" s="74">
        <v>3.5513611902500966</v>
      </c>
      <c r="G9" s="16">
        <f t="shared" si="0"/>
        <v>1.1970853118075415</v>
      </c>
      <c r="H9" s="16">
        <f t="shared" si="1"/>
        <v>3.5912559354226249E-2</v>
      </c>
      <c r="I9" s="16">
        <f t="shared" si="2"/>
        <v>0.17956279677113124</v>
      </c>
      <c r="AF9" s="4"/>
    </row>
    <row r="10" spans="1:46" x14ac:dyDescent="0.25">
      <c r="B10" t="s">
        <v>15</v>
      </c>
      <c r="C10" s="8" t="s">
        <v>24</v>
      </c>
      <c r="D10">
        <v>5</v>
      </c>
      <c r="E10" s="10">
        <v>1.7</v>
      </c>
      <c r="F10" s="74">
        <v>3.4184310075062898</v>
      </c>
      <c r="G10" s="16">
        <f t="shared" si="0"/>
        <v>1.1399253332277046</v>
      </c>
      <c r="H10" s="16">
        <f t="shared" si="1"/>
        <v>3.8757461329741956E-2</v>
      </c>
      <c r="I10" s="16">
        <f t="shared" si="2"/>
        <v>0.19378730664870977</v>
      </c>
      <c r="AF10" s="4"/>
    </row>
    <row r="11" spans="1:46" x14ac:dyDescent="0.25">
      <c r="B11" t="s">
        <v>15</v>
      </c>
      <c r="C11" s="2" t="s">
        <v>25</v>
      </c>
      <c r="D11">
        <v>5</v>
      </c>
      <c r="E11" s="10">
        <v>1.58</v>
      </c>
      <c r="F11" s="74">
        <v>3.1086853345989471</v>
      </c>
      <c r="G11" s="16">
        <f t="shared" si="0"/>
        <v>1.0067346938775472</v>
      </c>
      <c r="H11" s="16">
        <f t="shared" si="1"/>
        <v>3.1812816326530491E-2</v>
      </c>
      <c r="I11" s="16">
        <f t="shared" si="2"/>
        <v>0.15906408163265245</v>
      </c>
      <c r="J11">
        <f>SUM(I2:I11)</f>
        <v>1.7466581342852612</v>
      </c>
      <c r="K11">
        <f>(J11/50)*100</f>
        <v>3.4933162685705224</v>
      </c>
      <c r="L11">
        <f>K11*10^4</f>
        <v>34933.162685705225</v>
      </c>
      <c r="M11">
        <f>L11/10^6</f>
        <v>3.4933162685705225E-2</v>
      </c>
      <c r="N11">
        <f>M11*10^4</f>
        <v>349.33162685705224</v>
      </c>
      <c r="AF11" s="4"/>
    </row>
    <row r="12" spans="1:46" x14ac:dyDescent="0.25">
      <c r="A12" t="s">
        <v>42</v>
      </c>
      <c r="B12" t="s">
        <v>15</v>
      </c>
      <c r="C12" s="2" t="s">
        <v>16</v>
      </c>
      <c r="D12">
        <v>5</v>
      </c>
      <c r="E12" s="10">
        <v>1.72</v>
      </c>
      <c r="F12" s="74">
        <v>1.8798080383923277</v>
      </c>
      <c r="G12" s="16">
        <f t="shared" si="0"/>
        <v>0.47831745650870089</v>
      </c>
      <c r="H12" s="16">
        <f t="shared" si="1"/>
        <v>1.645412050389931E-2</v>
      </c>
      <c r="I12" s="16">
        <f t="shared" si="2"/>
        <v>8.2270602519496555E-2</v>
      </c>
    </row>
    <row r="13" spans="1:46" x14ac:dyDescent="0.25">
      <c r="B13" t="s">
        <v>15</v>
      </c>
      <c r="C13" s="7" t="s">
        <v>17</v>
      </c>
      <c r="D13">
        <v>5</v>
      </c>
      <c r="E13" s="10">
        <v>1.8</v>
      </c>
      <c r="F13" s="74">
        <v>1.5396841263494507</v>
      </c>
      <c r="G13" s="16">
        <f t="shared" si="0"/>
        <v>0.33206417433026375</v>
      </c>
      <c r="H13" s="16">
        <f t="shared" si="1"/>
        <v>1.1954310275889495E-2</v>
      </c>
      <c r="I13" s="16">
        <f t="shared" si="2"/>
        <v>5.9771551379447473E-2</v>
      </c>
      <c r="V13" s="1"/>
      <c r="W13" s="1"/>
      <c r="X13" s="1"/>
    </row>
    <row r="14" spans="1:46" x14ac:dyDescent="0.25">
      <c r="B14" t="s">
        <v>15</v>
      </c>
      <c r="C14" s="7" t="s">
        <v>18</v>
      </c>
      <c r="D14">
        <v>5</v>
      </c>
      <c r="E14" s="10">
        <v>1.72</v>
      </c>
      <c r="F14" s="74">
        <v>1.6795742554467246</v>
      </c>
      <c r="G14" s="16">
        <f t="shared" si="0"/>
        <v>0.3922169298420915</v>
      </c>
      <c r="H14" s="16">
        <f t="shared" si="1"/>
        <v>1.3492262386567947E-2</v>
      </c>
      <c r="I14" s="16">
        <f t="shared" si="2"/>
        <v>6.7461311932839732E-2</v>
      </c>
      <c r="V14" s="1"/>
      <c r="W14" s="1"/>
      <c r="X14" s="1"/>
    </row>
    <row r="15" spans="1:46" x14ac:dyDescent="0.25">
      <c r="B15" t="s">
        <v>15</v>
      </c>
      <c r="C15" s="2" t="s">
        <v>19</v>
      </c>
      <c r="D15">
        <v>5</v>
      </c>
      <c r="E15" s="10">
        <v>1.62</v>
      </c>
      <c r="F15" s="74">
        <v>1.8282559523602777</v>
      </c>
      <c r="G15" s="16">
        <f t="shared" si="0"/>
        <v>0.45615005951491944</v>
      </c>
      <c r="H15" s="16">
        <f t="shared" si="1"/>
        <v>1.4779261928283391E-2</v>
      </c>
      <c r="I15" s="16">
        <f t="shared" si="2"/>
        <v>7.3896309641416955E-2</v>
      </c>
      <c r="V15" s="1"/>
      <c r="W15" s="1"/>
      <c r="X15" s="1"/>
    </row>
    <row r="16" spans="1:46" x14ac:dyDescent="0.25">
      <c r="B16" t="s">
        <v>15</v>
      </c>
      <c r="C16" s="2" t="s">
        <v>20</v>
      </c>
      <c r="D16">
        <v>5</v>
      </c>
      <c r="E16" s="10">
        <v>1.52</v>
      </c>
      <c r="F16" s="74">
        <v>1.7492885691446736</v>
      </c>
      <c r="G16" s="16">
        <f t="shared" si="0"/>
        <v>0.4221940847322096</v>
      </c>
      <c r="H16" s="16">
        <f t="shared" si="1"/>
        <v>1.2834700175859172E-2</v>
      </c>
      <c r="I16" s="16">
        <f t="shared" si="2"/>
        <v>6.4173500879295853E-2</v>
      </c>
      <c r="V16" s="1"/>
      <c r="W16" s="1"/>
      <c r="X16" s="1"/>
      <c r="Y16" s="13"/>
      <c r="Z16" s="8"/>
      <c r="AA16" s="13"/>
      <c r="AB16" s="8"/>
      <c r="AC16" s="8"/>
      <c r="AD16" s="13"/>
      <c r="AE16" s="13"/>
      <c r="AF16" s="13"/>
      <c r="AG16" s="13"/>
      <c r="AH16" s="8"/>
    </row>
    <row r="17" spans="1:36" x14ac:dyDescent="0.25">
      <c r="B17" t="s">
        <v>15</v>
      </c>
      <c r="C17" s="2" t="s">
        <v>21</v>
      </c>
      <c r="D17">
        <v>5</v>
      </c>
      <c r="E17" s="10">
        <v>1.7</v>
      </c>
      <c r="F17" s="74">
        <v>2.0191923230707713</v>
      </c>
      <c r="G17" s="16">
        <f t="shared" si="0"/>
        <v>0.5382526989204317</v>
      </c>
      <c r="H17" s="16">
        <f t="shared" si="1"/>
        <v>1.8300591763294675E-2</v>
      </c>
      <c r="I17" s="16">
        <f t="shared" si="2"/>
        <v>9.1502958816473384E-2</v>
      </c>
      <c r="O17" s="4"/>
      <c r="P17" s="4"/>
      <c r="V17" s="1"/>
      <c r="W17" s="1"/>
      <c r="X17" s="1"/>
      <c r="AA17" s="13"/>
      <c r="AB17" s="13"/>
      <c r="AC17" s="13"/>
      <c r="AD17" s="13"/>
      <c r="AE17" s="13"/>
      <c r="AF17" s="13"/>
      <c r="AG17" s="11"/>
      <c r="AH17" s="13"/>
    </row>
    <row r="18" spans="1:36" x14ac:dyDescent="0.25">
      <c r="B18" t="s">
        <v>15</v>
      </c>
      <c r="C18" s="2" t="s">
        <v>22</v>
      </c>
      <c r="D18">
        <v>5</v>
      </c>
      <c r="E18" s="10">
        <v>1.52</v>
      </c>
      <c r="F18" s="74">
        <v>1.7583022701462472</v>
      </c>
      <c r="G18" s="16">
        <f t="shared" si="0"/>
        <v>0.42606997616288628</v>
      </c>
      <c r="H18" s="16">
        <f t="shared" si="1"/>
        <v>1.2952527275351743E-2</v>
      </c>
      <c r="I18" s="16">
        <f t="shared" si="2"/>
        <v>6.476263637675872E-2</v>
      </c>
      <c r="V18" s="1"/>
      <c r="W18" s="1"/>
      <c r="X18" s="1"/>
      <c r="AA18" s="13"/>
      <c r="AB18" s="13"/>
      <c r="AC18" s="13"/>
      <c r="AD18" s="13"/>
      <c r="AE18" s="13"/>
      <c r="AF18" s="13"/>
      <c r="AG18" s="11"/>
      <c r="AH18" s="13"/>
      <c r="AJ18" s="13"/>
    </row>
    <row r="19" spans="1:36" x14ac:dyDescent="0.25">
      <c r="B19" t="s">
        <v>15</v>
      </c>
      <c r="C19" s="2" t="s">
        <v>23</v>
      </c>
      <c r="D19">
        <v>5</v>
      </c>
      <c r="E19" s="10">
        <v>1.52</v>
      </c>
      <c r="F19" s="74">
        <v>1.5897620475904888</v>
      </c>
      <c r="G19" s="16">
        <f t="shared" si="0"/>
        <v>0.3535976804639101</v>
      </c>
      <c r="H19" s="16">
        <f t="shared" si="1"/>
        <v>1.0749369486102868E-2</v>
      </c>
      <c r="I19" s="16">
        <f t="shared" si="2"/>
        <v>5.374684743051434E-2</v>
      </c>
      <c r="O19" s="14"/>
      <c r="V19" s="1"/>
      <c r="W19" s="1"/>
      <c r="X19" s="1"/>
      <c r="AA19" s="13"/>
      <c r="AB19" s="13"/>
      <c r="AC19" s="13"/>
      <c r="AD19" s="13"/>
      <c r="AE19" s="13"/>
      <c r="AF19" s="13"/>
      <c r="AG19" s="11"/>
      <c r="AH19" s="13"/>
      <c r="AJ19" s="13"/>
    </row>
    <row r="20" spans="1:36" x14ac:dyDescent="0.25">
      <c r="B20" t="s">
        <v>15</v>
      </c>
      <c r="C20" s="8" t="s">
        <v>24</v>
      </c>
      <c r="D20">
        <v>5</v>
      </c>
      <c r="E20" s="10">
        <v>1.32</v>
      </c>
      <c r="F20" s="74">
        <v>2.187968955729624</v>
      </c>
      <c r="G20" s="16">
        <f t="shared" si="0"/>
        <v>0.61082665096373834</v>
      </c>
      <c r="H20" s="16">
        <f t="shared" si="1"/>
        <v>1.6125823585442695E-2</v>
      </c>
      <c r="I20" s="16">
        <f t="shared" si="2"/>
        <v>8.0629117927213473E-2</v>
      </c>
      <c r="O20" s="15"/>
      <c r="V20" s="1"/>
      <c r="W20" s="1"/>
      <c r="X20" s="1"/>
      <c r="AD20" s="13"/>
      <c r="AE20" s="13"/>
      <c r="AF20" s="13"/>
      <c r="AG20" s="11"/>
      <c r="AH20" s="13"/>
      <c r="AJ20" s="13"/>
    </row>
    <row r="21" spans="1:36" x14ac:dyDescent="0.25">
      <c r="B21" t="s">
        <v>15</v>
      </c>
      <c r="C21" s="2" t="s">
        <v>25</v>
      </c>
      <c r="D21">
        <v>5</v>
      </c>
      <c r="E21" s="10">
        <v>1.58</v>
      </c>
      <c r="F21" s="74">
        <v>1.4792707292707261</v>
      </c>
      <c r="G21" s="16">
        <f t="shared" si="0"/>
        <v>0.30608641358641225</v>
      </c>
      <c r="H21" s="16">
        <f t="shared" si="1"/>
        <v>9.6723306693306272E-3</v>
      </c>
      <c r="I21" s="16">
        <f t="shared" si="2"/>
        <v>4.8361653346653134E-2</v>
      </c>
      <c r="J21">
        <f>SUM(I12:I21)</f>
        <v>0.68657649025010969</v>
      </c>
      <c r="K21">
        <f>(J21/50)*100</f>
        <v>1.3731529805002194</v>
      </c>
      <c r="L21">
        <f>K21*10^4</f>
        <v>13731.529805002194</v>
      </c>
      <c r="M21">
        <f>L21/10^6</f>
        <v>1.3731529805002194E-2</v>
      </c>
      <c r="N21">
        <f>M21*10^4</f>
        <v>137.31529805002194</v>
      </c>
      <c r="V21" s="1"/>
      <c r="W21" s="1"/>
      <c r="X21" s="1"/>
      <c r="AD21" s="13"/>
      <c r="AE21" s="13"/>
      <c r="AF21" s="13"/>
      <c r="AG21" s="11"/>
      <c r="AH21" s="13"/>
      <c r="AJ21" s="13"/>
    </row>
    <row r="22" spans="1:36" x14ac:dyDescent="0.25">
      <c r="A22" t="s">
        <v>43</v>
      </c>
      <c r="B22" t="s">
        <v>15</v>
      </c>
      <c r="C22" s="2" t="s">
        <v>16</v>
      </c>
      <c r="D22">
        <v>5</v>
      </c>
      <c r="E22" s="10">
        <v>1.64</v>
      </c>
      <c r="F22" s="74">
        <v>3.9012197560488087</v>
      </c>
      <c r="G22" s="16">
        <f t="shared" si="0"/>
        <v>1.3475244951009877</v>
      </c>
      <c r="H22" s="16">
        <f t="shared" si="1"/>
        <v>4.4198803439312394E-2</v>
      </c>
      <c r="I22" s="16">
        <f t="shared" si="2"/>
        <v>0.22099401719656198</v>
      </c>
      <c r="V22" s="1"/>
      <c r="W22" s="1"/>
      <c r="X22" s="1"/>
      <c r="AD22" s="13"/>
      <c r="AE22" s="13"/>
      <c r="AF22" s="13"/>
      <c r="AG22" s="11"/>
      <c r="AH22" s="13"/>
      <c r="AJ22" s="13"/>
    </row>
    <row r="23" spans="1:36" x14ac:dyDescent="0.25">
      <c r="B23" t="s">
        <v>15</v>
      </c>
      <c r="C23" s="7" t="s">
        <v>17</v>
      </c>
      <c r="D23">
        <v>5</v>
      </c>
      <c r="E23" s="10">
        <v>1.74</v>
      </c>
      <c r="F23" s="74">
        <v>3.337525201109834</v>
      </c>
      <c r="G23" s="16">
        <f t="shared" si="0"/>
        <v>1.1051358364772286</v>
      </c>
      <c r="H23" s="16">
        <f t="shared" si="1"/>
        <v>3.8458727109407558E-2</v>
      </c>
      <c r="I23" s="16">
        <f t="shared" si="2"/>
        <v>0.19229363554703779</v>
      </c>
      <c r="T23" s="11"/>
      <c r="AD23" s="13"/>
      <c r="AE23" s="13"/>
      <c r="AF23" s="13"/>
      <c r="AG23" s="11"/>
      <c r="AH23" s="13"/>
      <c r="AJ23" s="13"/>
    </row>
    <row r="24" spans="1:36" x14ac:dyDescent="0.25">
      <c r="B24" t="s">
        <v>15</v>
      </c>
      <c r="C24" s="7" t="s">
        <v>18</v>
      </c>
      <c r="D24">
        <v>5</v>
      </c>
      <c r="E24" s="10">
        <v>1.58</v>
      </c>
      <c r="F24" s="74">
        <v>5.3002897971420024</v>
      </c>
      <c r="G24" s="16">
        <f t="shared" si="0"/>
        <v>1.9491246127710609</v>
      </c>
      <c r="H24" s="16">
        <f t="shared" si="1"/>
        <v>6.1592337763565527E-2</v>
      </c>
      <c r="I24" s="16">
        <f t="shared" si="2"/>
        <v>0.30796168881782765</v>
      </c>
      <c r="T24" s="11"/>
      <c r="AD24" s="13"/>
      <c r="AE24" s="13"/>
      <c r="AF24" s="13"/>
      <c r="AG24" s="11"/>
      <c r="AH24" s="13"/>
      <c r="AJ24" s="13"/>
    </row>
    <row r="25" spans="1:36" x14ac:dyDescent="0.25">
      <c r="B25" t="s">
        <v>15</v>
      </c>
      <c r="C25" s="2" t="s">
        <v>19</v>
      </c>
      <c r="D25">
        <v>5</v>
      </c>
      <c r="E25" s="10">
        <v>1.7</v>
      </c>
      <c r="F25" s="74">
        <v>4.5682340021962604</v>
      </c>
      <c r="G25" s="16">
        <f t="shared" si="0"/>
        <v>1.6343406209443918</v>
      </c>
      <c r="H25" s="16">
        <f t="shared" si="1"/>
        <v>5.556758111210932E-2</v>
      </c>
      <c r="I25" s="16">
        <f t="shared" si="2"/>
        <v>0.27783790556054661</v>
      </c>
      <c r="T25" s="11"/>
      <c r="AD25" s="13"/>
      <c r="AE25" s="13"/>
      <c r="AF25" s="13"/>
      <c r="AG25" s="11"/>
      <c r="AH25" s="13"/>
      <c r="AJ25" s="13"/>
    </row>
    <row r="26" spans="1:36" x14ac:dyDescent="0.25">
      <c r="B26" t="s">
        <v>15</v>
      </c>
      <c r="C26" s="2" t="s">
        <v>20</v>
      </c>
      <c r="D26">
        <v>5</v>
      </c>
      <c r="E26" s="10">
        <v>1.66</v>
      </c>
      <c r="F26" s="74">
        <v>5.2220780517017591</v>
      </c>
      <c r="G26" s="16">
        <f t="shared" si="0"/>
        <v>1.9154935622317564</v>
      </c>
      <c r="H26" s="16">
        <f t="shared" si="1"/>
        <v>6.3594386266094302E-2</v>
      </c>
      <c r="I26" s="16">
        <f t="shared" si="2"/>
        <v>0.31797193133047152</v>
      </c>
      <c r="T26" s="11"/>
      <c r="AD26" s="13"/>
      <c r="AE26" s="13"/>
      <c r="AF26" s="13"/>
      <c r="AG26" s="11"/>
      <c r="AH26" s="13"/>
      <c r="AJ26" s="13"/>
    </row>
    <row r="27" spans="1:36" x14ac:dyDescent="0.25">
      <c r="B27" t="s">
        <v>15</v>
      </c>
      <c r="C27" s="2" t="s">
        <v>21</v>
      </c>
      <c r="D27">
        <v>5</v>
      </c>
      <c r="E27" s="10">
        <v>1.72</v>
      </c>
      <c r="F27" s="74">
        <v>4.1264512519233483</v>
      </c>
      <c r="G27" s="16">
        <f t="shared" si="0"/>
        <v>1.4443740383270396</v>
      </c>
      <c r="H27" s="16">
        <f t="shared" si="1"/>
        <v>4.9686466918450162E-2</v>
      </c>
      <c r="I27" s="16">
        <f t="shared" si="2"/>
        <v>0.24843233459225081</v>
      </c>
      <c r="T27" s="8"/>
      <c r="V27" s="12"/>
      <c r="AG27" s="2"/>
      <c r="AJ27" s="13"/>
    </row>
    <row r="28" spans="1:36" x14ac:dyDescent="0.25">
      <c r="B28" t="s">
        <v>15</v>
      </c>
      <c r="C28" s="2" t="s">
        <v>22</v>
      </c>
      <c r="D28">
        <v>5</v>
      </c>
      <c r="E28" s="10">
        <v>1.66</v>
      </c>
      <c r="F28" s="74">
        <v>3.9706792897517387</v>
      </c>
      <c r="G28" s="16">
        <f t="shared" si="0"/>
        <v>1.3773920945932476</v>
      </c>
      <c r="H28" s="16">
        <f t="shared" si="1"/>
        <v>4.5729417540495823E-2</v>
      </c>
      <c r="I28" s="16">
        <f t="shared" si="2"/>
        <v>0.2286470877024791</v>
      </c>
      <c r="T28" s="8"/>
      <c r="V28" s="12"/>
      <c r="AG28" s="2"/>
      <c r="AJ28" s="13"/>
    </row>
    <row r="29" spans="1:36" x14ac:dyDescent="0.25">
      <c r="B29" t="s">
        <v>15</v>
      </c>
      <c r="C29" s="2" t="s">
        <v>23</v>
      </c>
      <c r="D29">
        <v>5</v>
      </c>
      <c r="E29" s="10">
        <v>1.72</v>
      </c>
      <c r="F29" s="74">
        <v>3.3094338868572999</v>
      </c>
      <c r="G29" s="16">
        <f t="shared" si="0"/>
        <v>1.0930565713486389</v>
      </c>
      <c r="H29" s="16">
        <f t="shared" si="1"/>
        <v>3.7601146054393179E-2</v>
      </c>
      <c r="I29" s="16">
        <f t="shared" si="2"/>
        <v>0.1880057302719659</v>
      </c>
      <c r="O29" s="4"/>
      <c r="T29" s="8"/>
      <c r="V29" s="12"/>
      <c r="AG29" s="2"/>
      <c r="AJ29" s="13"/>
    </row>
    <row r="30" spans="1:36" x14ac:dyDescent="0.25">
      <c r="B30" t="s">
        <v>15</v>
      </c>
      <c r="C30" s="8" t="s">
        <v>24</v>
      </c>
      <c r="D30">
        <v>5</v>
      </c>
      <c r="E30" s="10">
        <v>1.54</v>
      </c>
      <c r="F30" s="74">
        <v>3.05969641821493</v>
      </c>
      <c r="G30" s="16">
        <f t="shared" si="0"/>
        <v>0.98566945983241983</v>
      </c>
      <c r="H30" s="16">
        <f t="shared" si="1"/>
        <v>3.0358619362838533E-2</v>
      </c>
      <c r="I30" s="16">
        <f t="shared" si="2"/>
        <v>0.15179309681419267</v>
      </c>
      <c r="T30" s="8"/>
      <c r="V30" s="12"/>
      <c r="AG30" s="2"/>
      <c r="AJ30" s="13"/>
    </row>
    <row r="31" spans="1:36" x14ac:dyDescent="0.25">
      <c r="B31" t="s">
        <v>15</v>
      </c>
      <c r="C31" s="2" t="s">
        <v>25</v>
      </c>
      <c r="D31">
        <v>5</v>
      </c>
      <c r="E31" s="10">
        <v>1.48</v>
      </c>
      <c r="F31" s="74">
        <v>3.5820507695382799</v>
      </c>
      <c r="G31" s="16">
        <f t="shared" si="0"/>
        <v>1.2102818309014602</v>
      </c>
      <c r="H31" s="16">
        <f t="shared" si="1"/>
        <v>3.5824342194683223E-2</v>
      </c>
      <c r="I31" s="16">
        <f t="shared" si="2"/>
        <v>0.17912171097341612</v>
      </c>
      <c r="J31">
        <f>SUM(I22:I31)</f>
        <v>2.3130591388067501</v>
      </c>
      <c r="K31">
        <f>(J31/50)*100</f>
        <v>4.6261182776135001</v>
      </c>
      <c r="L31">
        <f>K31*10^4</f>
        <v>46261.182776135</v>
      </c>
      <c r="M31">
        <f>L31/10^6</f>
        <v>4.6261182776135001E-2</v>
      </c>
      <c r="N31">
        <f>M31*10^4</f>
        <v>462.61182776135001</v>
      </c>
      <c r="O31" s="14"/>
      <c r="T31" s="8"/>
      <c r="V31" s="12"/>
      <c r="AG31" s="2"/>
      <c r="AJ31" s="13"/>
    </row>
    <row r="32" spans="1:36" x14ac:dyDescent="0.25">
      <c r="A32" t="s">
        <v>44</v>
      </c>
      <c r="B32" t="s">
        <v>15</v>
      </c>
      <c r="C32" s="2" t="s">
        <v>16</v>
      </c>
      <c r="D32">
        <v>5</v>
      </c>
      <c r="E32" s="10">
        <v>1.2450000000000001</v>
      </c>
      <c r="F32" s="74">
        <v>3.2479414309416059</v>
      </c>
      <c r="G32" s="16">
        <f t="shared" si="0"/>
        <v>1.0666148153048904</v>
      </c>
      <c r="H32" s="16">
        <f t="shared" si="1"/>
        <v>2.6558708901091771E-2</v>
      </c>
      <c r="I32" s="16">
        <f t="shared" si="2"/>
        <v>0.13279354450545885</v>
      </c>
      <c r="O32" s="15"/>
      <c r="T32" s="8"/>
      <c r="V32" s="12"/>
      <c r="AG32" s="2"/>
      <c r="AJ32" s="13"/>
    </row>
    <row r="33" spans="1:47" x14ac:dyDescent="0.25">
      <c r="B33" t="s">
        <v>15</v>
      </c>
      <c r="C33" s="7" t="s">
        <v>17</v>
      </c>
      <c r="D33">
        <v>5</v>
      </c>
      <c r="E33" s="10">
        <v>1.58</v>
      </c>
      <c r="F33" s="74">
        <v>4.7255406244866727</v>
      </c>
      <c r="G33" s="16">
        <f t="shared" si="0"/>
        <v>1.7019824685292693</v>
      </c>
      <c r="H33" s="16">
        <f t="shared" si="1"/>
        <v>5.3782646005524917E-2</v>
      </c>
      <c r="I33" s="16">
        <f t="shared" si="2"/>
        <v>0.26891323002762457</v>
      </c>
      <c r="T33" s="8"/>
      <c r="V33" s="12"/>
      <c r="AG33" s="2"/>
      <c r="AJ33" s="13"/>
    </row>
    <row r="34" spans="1:47" x14ac:dyDescent="0.25">
      <c r="B34" t="s">
        <v>15</v>
      </c>
      <c r="C34" s="7" t="s">
        <v>18</v>
      </c>
      <c r="D34">
        <v>5</v>
      </c>
      <c r="E34" s="10">
        <v>1.46</v>
      </c>
      <c r="F34" s="74">
        <v>2.8374569884448837</v>
      </c>
      <c r="G34" s="16">
        <f t="shared" si="0"/>
        <v>0.89010650503129995</v>
      </c>
      <c r="H34" s="16">
        <f t="shared" si="1"/>
        <v>2.5991109946913959E-2</v>
      </c>
      <c r="I34" s="16">
        <f t="shared" si="2"/>
        <v>0.1299555497345698</v>
      </c>
      <c r="T34" s="8"/>
      <c r="AJ34" s="13"/>
    </row>
    <row r="35" spans="1:47" x14ac:dyDescent="0.25">
      <c r="B35" t="s">
        <v>15</v>
      </c>
      <c r="C35" s="2" t="s">
        <v>19</v>
      </c>
      <c r="D35">
        <v>5</v>
      </c>
      <c r="E35" s="10">
        <v>1.49</v>
      </c>
      <c r="F35" s="74">
        <v>3.9772877970840881</v>
      </c>
      <c r="G35" s="16">
        <f t="shared" si="0"/>
        <v>1.3802337527461577</v>
      </c>
      <c r="H35" s="16">
        <f t="shared" si="1"/>
        <v>4.1130965831835502E-2</v>
      </c>
      <c r="I35" s="16">
        <f t="shared" si="2"/>
        <v>0.20565482915917752</v>
      </c>
      <c r="T35" s="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3"/>
      <c r="AL35" s="4"/>
      <c r="AM35" s="4"/>
      <c r="AN35" s="4"/>
      <c r="AO35" s="4"/>
      <c r="AP35" s="4"/>
      <c r="AQ35" s="4"/>
      <c r="AS35" s="4"/>
      <c r="AT35" s="4"/>
      <c r="AU35" s="4"/>
    </row>
    <row r="36" spans="1:47" x14ac:dyDescent="0.25">
      <c r="B36" t="s">
        <v>15</v>
      </c>
      <c r="C36" s="2" t="s">
        <v>20</v>
      </c>
      <c r="D36">
        <v>5</v>
      </c>
      <c r="E36" s="10">
        <v>1.625</v>
      </c>
      <c r="F36" s="74">
        <v>3.7370908608190638</v>
      </c>
      <c r="G36" s="16">
        <f t="shared" si="0"/>
        <v>1.2769490701521973</v>
      </c>
      <c r="H36" s="16">
        <f t="shared" si="1"/>
        <v>4.1500844779946408E-2</v>
      </c>
      <c r="I36" s="16">
        <f t="shared" si="2"/>
        <v>0.20750422389973205</v>
      </c>
      <c r="T36" s="8"/>
      <c r="AJ36" s="13"/>
      <c r="AQ36" s="4"/>
      <c r="AS36" s="4"/>
    </row>
    <row r="37" spans="1:47" x14ac:dyDescent="0.25">
      <c r="B37" t="s">
        <v>15</v>
      </c>
      <c r="C37" s="2" t="s">
        <v>21</v>
      </c>
      <c r="D37">
        <v>5</v>
      </c>
      <c r="E37" s="10">
        <v>1.52</v>
      </c>
      <c r="F37" s="74">
        <v>4.5168821968209869</v>
      </c>
      <c r="G37" s="16">
        <f t="shared" si="0"/>
        <v>1.6122593446330242</v>
      </c>
      <c r="H37" s="16">
        <f t="shared" si="1"/>
        <v>4.9012684076843935E-2</v>
      </c>
      <c r="I37" s="16">
        <f t="shared" si="2"/>
        <v>0.24506342038421969</v>
      </c>
      <c r="T37" s="11"/>
      <c r="AJ37" s="13"/>
    </row>
    <row r="38" spans="1:47" x14ac:dyDescent="0.25">
      <c r="B38" t="s">
        <v>15</v>
      </c>
      <c r="C38" s="2" t="s">
        <v>22</v>
      </c>
      <c r="D38">
        <v>5</v>
      </c>
      <c r="E38" s="10">
        <v>1.425</v>
      </c>
      <c r="F38" s="74">
        <v>3.5575097787051089</v>
      </c>
      <c r="G38" s="16">
        <f t="shared" si="0"/>
        <v>1.1997292048431967</v>
      </c>
      <c r="H38" s="16">
        <f t="shared" si="1"/>
        <v>3.4192282338031108E-2</v>
      </c>
      <c r="I38" s="16">
        <f t="shared" si="2"/>
        <v>0.17096141169015555</v>
      </c>
      <c r="T38" s="11"/>
    </row>
    <row r="39" spans="1:47" x14ac:dyDescent="0.25">
      <c r="B39" t="s">
        <v>15</v>
      </c>
      <c r="C39" s="2" t="s">
        <v>23</v>
      </c>
      <c r="D39">
        <v>5</v>
      </c>
      <c r="E39" s="10">
        <v>1.385</v>
      </c>
      <c r="F39" s="74">
        <v>4.1218508111915755</v>
      </c>
      <c r="G39" s="16">
        <f t="shared" si="0"/>
        <v>1.4423958488123774</v>
      </c>
      <c r="H39" s="16">
        <f t="shared" si="1"/>
        <v>3.9954365012102852E-2</v>
      </c>
      <c r="I39" s="16">
        <f t="shared" si="2"/>
        <v>0.19977182506051427</v>
      </c>
      <c r="T39" s="11"/>
    </row>
    <row r="40" spans="1:47" x14ac:dyDescent="0.25">
      <c r="B40" t="s">
        <v>15</v>
      </c>
      <c r="C40" s="8" t="s">
        <v>24</v>
      </c>
      <c r="D40">
        <v>5</v>
      </c>
      <c r="E40" s="10">
        <v>1.3149999999999999</v>
      </c>
      <c r="F40" s="74">
        <v>4.6861918436780421</v>
      </c>
      <c r="G40" s="16">
        <f t="shared" si="0"/>
        <v>1.6850624927815581</v>
      </c>
      <c r="H40" s="16">
        <f t="shared" si="1"/>
        <v>4.4317143560154974E-2</v>
      </c>
      <c r="I40" s="16">
        <f t="shared" si="2"/>
        <v>0.22158571780077488</v>
      </c>
      <c r="T40" s="11"/>
    </row>
    <row r="41" spans="1:47" x14ac:dyDescent="0.25">
      <c r="B41" t="s">
        <v>15</v>
      </c>
      <c r="C41" s="2" t="s">
        <v>25</v>
      </c>
      <c r="D41">
        <v>5</v>
      </c>
      <c r="E41" s="10">
        <v>1.1599999999999999</v>
      </c>
      <c r="F41" s="74">
        <v>2.3260168438025755</v>
      </c>
      <c r="G41" s="16">
        <f t="shared" si="0"/>
        <v>0.67018724283510744</v>
      </c>
      <c r="H41" s="16">
        <f t="shared" si="1"/>
        <v>1.5548344033774492E-2</v>
      </c>
      <c r="I41" s="16">
        <f t="shared" si="2"/>
        <v>7.7741720168872458E-2</v>
      </c>
      <c r="J41">
        <f>SUM(I32:I41)</f>
        <v>1.8599454724310995</v>
      </c>
      <c r="K41">
        <f>(J41/50)*100</f>
        <v>3.7198909448621991</v>
      </c>
      <c r="L41">
        <f>K41*10^4</f>
        <v>37198.909448621991</v>
      </c>
      <c r="M41">
        <f>L41/10^6</f>
        <v>3.7198909448621989E-2</v>
      </c>
      <c r="N41">
        <f>M41*10^4</f>
        <v>371.98909448621987</v>
      </c>
      <c r="O41" s="4"/>
      <c r="T41" s="11"/>
    </row>
    <row r="42" spans="1:47" x14ac:dyDescent="0.25">
      <c r="A42" t="s">
        <v>45</v>
      </c>
      <c r="B42" t="s">
        <v>15</v>
      </c>
      <c r="C42" s="2" t="s">
        <v>16</v>
      </c>
      <c r="D42">
        <v>5</v>
      </c>
      <c r="E42" s="10">
        <v>1.19</v>
      </c>
      <c r="F42" s="74">
        <v>2.4395120975804905</v>
      </c>
      <c r="G42" s="16">
        <f t="shared" si="0"/>
        <v>0.71899020195961083</v>
      </c>
      <c r="H42" s="16">
        <f t="shared" si="1"/>
        <v>1.7111966806638738E-2</v>
      </c>
      <c r="I42" s="16">
        <f t="shared" si="2"/>
        <v>8.5559834033193685E-2</v>
      </c>
      <c r="T42" s="11"/>
    </row>
    <row r="43" spans="1:47" x14ac:dyDescent="0.25">
      <c r="B43" t="s">
        <v>15</v>
      </c>
      <c r="C43" s="7" t="s">
        <v>17</v>
      </c>
      <c r="D43">
        <v>5</v>
      </c>
      <c r="E43" s="10">
        <v>1.5249999999999999</v>
      </c>
      <c r="F43" s="74">
        <v>3.1987849720223762</v>
      </c>
      <c r="G43" s="16">
        <f t="shared" si="0"/>
        <v>1.0454775379696217</v>
      </c>
      <c r="H43" s="16">
        <f t="shared" si="1"/>
        <v>3.1887064908073456E-2</v>
      </c>
      <c r="I43" s="16">
        <f t="shared" si="2"/>
        <v>0.1594353245403673</v>
      </c>
      <c r="O43" s="14"/>
      <c r="T43" s="11"/>
    </row>
    <row r="44" spans="1:47" x14ac:dyDescent="0.25">
      <c r="B44" t="s">
        <v>15</v>
      </c>
      <c r="C44" s="7" t="s">
        <v>18</v>
      </c>
      <c r="D44">
        <v>5</v>
      </c>
      <c r="E44" s="10">
        <v>1.43</v>
      </c>
      <c r="F44" s="74">
        <v>3.8380570218444738</v>
      </c>
      <c r="G44" s="16">
        <f t="shared" si="0"/>
        <v>1.3203645193931237</v>
      </c>
      <c r="H44" s="16">
        <f t="shared" si="1"/>
        <v>3.7762425254643336E-2</v>
      </c>
      <c r="I44" s="16">
        <f t="shared" si="2"/>
        <v>0.1888121262732167</v>
      </c>
      <c r="O44" s="15"/>
      <c r="T44" s="11"/>
    </row>
    <row r="45" spans="1:47" x14ac:dyDescent="0.25">
      <c r="B45" t="s">
        <v>15</v>
      </c>
      <c r="C45" s="2" t="s">
        <v>19</v>
      </c>
      <c r="D45">
        <v>5</v>
      </c>
      <c r="E45" s="10">
        <v>1.66</v>
      </c>
      <c r="F45" s="74">
        <v>3.0263683579704437</v>
      </c>
      <c r="G45" s="16">
        <f t="shared" si="0"/>
        <v>0.9713383939272906</v>
      </c>
      <c r="H45" s="16">
        <f t="shared" si="1"/>
        <v>3.2248434678386048E-2</v>
      </c>
      <c r="I45" s="16">
        <f t="shared" si="2"/>
        <v>0.16124217339193025</v>
      </c>
      <c r="T45" s="11"/>
    </row>
    <row r="46" spans="1:47" x14ac:dyDescent="0.25">
      <c r="B46" t="s">
        <v>15</v>
      </c>
      <c r="C46" s="2" t="s">
        <v>20</v>
      </c>
      <c r="D46">
        <v>5</v>
      </c>
      <c r="E46" s="10">
        <v>1.5649999999999999</v>
      </c>
      <c r="F46" s="74">
        <v>3.1990782970954816</v>
      </c>
      <c r="G46" s="16">
        <f t="shared" si="0"/>
        <v>1.045603667751057</v>
      </c>
      <c r="H46" s="16">
        <f t="shared" si="1"/>
        <v>3.2727394800608087E-2</v>
      </c>
      <c r="I46" s="16">
        <f t="shared" si="2"/>
        <v>0.16363697400304045</v>
      </c>
      <c r="T46" s="11"/>
    </row>
    <row r="47" spans="1:47" x14ac:dyDescent="0.25">
      <c r="B47" t="s">
        <v>15</v>
      </c>
      <c r="C47" s="2" t="s">
        <v>21</v>
      </c>
      <c r="D47">
        <v>5</v>
      </c>
      <c r="E47" s="10">
        <v>1.425</v>
      </c>
      <c r="F47" s="74">
        <v>3.9188606835898492</v>
      </c>
      <c r="G47" s="16">
        <f t="shared" si="0"/>
        <v>1.3551100939436351</v>
      </c>
      <c r="H47" s="16">
        <f t="shared" si="1"/>
        <v>3.8620637677393606E-2</v>
      </c>
      <c r="I47" s="16">
        <f t="shared" si="2"/>
        <v>0.19310318838696802</v>
      </c>
    </row>
    <row r="48" spans="1:47" x14ac:dyDescent="0.25">
      <c r="B48" t="s">
        <v>15</v>
      </c>
      <c r="C48" s="2" t="s">
        <v>22</v>
      </c>
      <c r="D48">
        <v>5</v>
      </c>
      <c r="E48" s="10">
        <v>1.42</v>
      </c>
      <c r="F48" s="74">
        <v>3.2993401319736146</v>
      </c>
      <c r="G48" s="16">
        <f t="shared" si="0"/>
        <v>1.0887162567486541</v>
      </c>
      <c r="H48" s="16">
        <f t="shared" si="1"/>
        <v>3.0919541691661775E-2</v>
      </c>
      <c r="I48" s="16">
        <f t="shared" si="2"/>
        <v>0.15459770845830886</v>
      </c>
    </row>
    <row r="49" spans="1:35" x14ac:dyDescent="0.25">
      <c r="B49" t="s">
        <v>15</v>
      </c>
      <c r="C49" s="2" t="s">
        <v>23</v>
      </c>
      <c r="D49">
        <v>5</v>
      </c>
      <c r="E49" s="10">
        <v>1.34</v>
      </c>
      <c r="F49" s="74">
        <v>4.2076992908613118</v>
      </c>
      <c r="G49" s="16">
        <f t="shared" si="0"/>
        <v>1.4793106950703641</v>
      </c>
      <c r="H49" s="16">
        <f t="shared" si="1"/>
        <v>3.9645526627885758E-2</v>
      </c>
      <c r="I49" s="16">
        <f t="shared" si="2"/>
        <v>0.19822763313942879</v>
      </c>
      <c r="U49" s="13"/>
      <c r="V49" s="13"/>
      <c r="W49" s="13"/>
      <c r="X49" s="13"/>
      <c r="Y49" s="13"/>
      <c r="Z49" s="13"/>
      <c r="AA49" s="8"/>
      <c r="AB49" s="13"/>
      <c r="AC49" s="8"/>
      <c r="AD49" s="8"/>
      <c r="AE49" s="13"/>
      <c r="AF49" s="13"/>
      <c r="AG49" s="13"/>
      <c r="AH49" s="13"/>
      <c r="AI49" s="8"/>
    </row>
    <row r="50" spans="1:35" x14ac:dyDescent="0.25">
      <c r="B50" t="s">
        <v>15</v>
      </c>
      <c r="C50" s="8" t="s">
        <v>24</v>
      </c>
      <c r="D50">
        <v>5</v>
      </c>
      <c r="E50" s="10">
        <v>1.18</v>
      </c>
      <c r="F50" s="74">
        <v>2.2689706662983893</v>
      </c>
      <c r="G50" s="16">
        <f t="shared" si="0"/>
        <v>0.64565738650830728</v>
      </c>
      <c r="H50" s="16">
        <f t="shared" si="1"/>
        <v>1.5237514321596051E-2</v>
      </c>
      <c r="I50" s="16">
        <f t="shared" si="2"/>
        <v>7.6187571607980259E-2</v>
      </c>
    </row>
    <row r="51" spans="1:35" x14ac:dyDescent="0.25">
      <c r="B51" t="s">
        <v>15</v>
      </c>
      <c r="C51" s="2" t="s">
        <v>25</v>
      </c>
      <c r="D51">
        <v>5</v>
      </c>
      <c r="E51" s="10">
        <v>1.2</v>
      </c>
      <c r="F51" s="74">
        <v>3.6187130295763401</v>
      </c>
      <c r="G51" s="16">
        <f t="shared" si="0"/>
        <v>1.2260466027178261</v>
      </c>
      <c r="H51" s="16">
        <f t="shared" si="1"/>
        <v>2.9425118465227825E-2</v>
      </c>
      <c r="I51" s="16">
        <f t="shared" si="2"/>
        <v>0.14712559232613912</v>
      </c>
      <c r="J51">
        <f>SUM(I42:I51)</f>
        <v>1.5279281261605735</v>
      </c>
      <c r="K51">
        <f>(J51/50)*100</f>
        <v>3.055856252321147</v>
      </c>
      <c r="L51">
        <f>K51*10^4</f>
        <v>30558.562523211469</v>
      </c>
      <c r="M51">
        <f>L51/10^6</f>
        <v>3.0558562523211468E-2</v>
      </c>
      <c r="N51">
        <f>M51*10^4</f>
        <v>305.58562523211469</v>
      </c>
    </row>
    <row r="52" spans="1:35" x14ac:dyDescent="0.25">
      <c r="A52" t="s">
        <v>49</v>
      </c>
      <c r="B52" t="s">
        <v>15</v>
      </c>
      <c r="C52" s="2" t="s">
        <v>16</v>
      </c>
      <c r="D52">
        <v>5</v>
      </c>
      <c r="E52" s="10">
        <v>1.2450000000000001</v>
      </c>
      <c r="F52" s="74">
        <v>1.9894543274035652</v>
      </c>
      <c r="G52" s="16">
        <f t="shared" si="0"/>
        <v>0.52546536078353312</v>
      </c>
      <c r="H52" s="16">
        <f t="shared" si="1"/>
        <v>1.3084087483509976E-2</v>
      </c>
      <c r="I52" s="16">
        <f t="shared" si="2"/>
        <v>6.5420437417549882E-2</v>
      </c>
    </row>
    <row r="53" spans="1:35" x14ac:dyDescent="0.25">
      <c r="B53" t="s">
        <v>15</v>
      </c>
      <c r="C53" s="7" t="s">
        <v>17</v>
      </c>
      <c r="D53">
        <v>5</v>
      </c>
      <c r="E53" s="10">
        <v>1.58</v>
      </c>
      <c r="F53" s="74">
        <v>3.6373620383214611</v>
      </c>
      <c r="G53" s="16">
        <f t="shared" si="0"/>
        <v>1.2340656764782281</v>
      </c>
      <c r="H53" s="16">
        <f t="shared" si="1"/>
        <v>3.8996475376712011E-2</v>
      </c>
      <c r="I53" s="16">
        <f t="shared" si="2"/>
        <v>0.19498237688356007</v>
      </c>
      <c r="O53" s="4"/>
    </row>
    <row r="54" spans="1:35" x14ac:dyDescent="0.25">
      <c r="B54" t="s">
        <v>15</v>
      </c>
      <c r="C54" s="7" t="s">
        <v>18</v>
      </c>
      <c r="D54">
        <v>5</v>
      </c>
      <c r="E54" s="10">
        <v>1.46</v>
      </c>
      <c r="F54" s="74">
        <v>3.20837511154844</v>
      </c>
      <c r="G54" s="16">
        <f t="shared" si="0"/>
        <v>1.0496012979658291</v>
      </c>
      <c r="H54" s="16">
        <f t="shared" si="1"/>
        <v>3.0648357900602208E-2</v>
      </c>
      <c r="I54" s="16">
        <f t="shared" si="2"/>
        <v>0.15324178950301104</v>
      </c>
    </row>
    <row r="55" spans="1:35" x14ac:dyDescent="0.25">
      <c r="B55" t="s">
        <v>15</v>
      </c>
      <c r="C55" s="2" t="s">
        <v>19</v>
      </c>
      <c r="D55">
        <v>5</v>
      </c>
      <c r="E55" s="10">
        <v>1.49</v>
      </c>
      <c r="F55" s="74">
        <v>3.8272093933519979</v>
      </c>
      <c r="G55" s="16">
        <f t="shared" si="0"/>
        <v>1.3157000391413589</v>
      </c>
      <c r="H55" s="16">
        <f t="shared" si="1"/>
        <v>3.9207861166412498E-2</v>
      </c>
      <c r="I55" s="16">
        <f t="shared" si="2"/>
        <v>0.1960393058320625</v>
      </c>
      <c r="O55" s="14"/>
    </row>
    <row r="56" spans="1:35" x14ac:dyDescent="0.25">
      <c r="B56" t="s">
        <v>15</v>
      </c>
      <c r="C56" s="2" t="s">
        <v>20</v>
      </c>
      <c r="D56">
        <v>5</v>
      </c>
      <c r="E56" s="10">
        <v>1.625</v>
      </c>
      <c r="F56" s="74">
        <v>1.5286692946277736</v>
      </c>
      <c r="G56" s="16">
        <f t="shared" si="0"/>
        <v>0.32732779668994266</v>
      </c>
      <c r="H56" s="16">
        <f t="shared" si="1"/>
        <v>1.0638153392423137E-2</v>
      </c>
      <c r="I56" s="16">
        <f t="shared" si="2"/>
        <v>5.3190766962115679E-2</v>
      </c>
      <c r="O56" s="15"/>
    </row>
    <row r="57" spans="1:35" x14ac:dyDescent="0.25">
      <c r="B57" t="s">
        <v>15</v>
      </c>
      <c r="C57" s="2" t="s">
        <v>21</v>
      </c>
      <c r="D57">
        <v>5</v>
      </c>
      <c r="E57" s="10">
        <v>1.52</v>
      </c>
      <c r="F57" s="74">
        <v>2.408327185942619</v>
      </c>
      <c r="G57" s="16">
        <f t="shared" si="0"/>
        <v>0.70558068995532608</v>
      </c>
      <c r="H57" s="16">
        <f t="shared" si="1"/>
        <v>2.1449652974641912E-2</v>
      </c>
      <c r="I57" s="16">
        <f t="shared" si="2"/>
        <v>0.10724826487320956</v>
      </c>
    </row>
    <row r="58" spans="1:35" x14ac:dyDescent="0.25">
      <c r="B58" t="s">
        <v>15</v>
      </c>
      <c r="C58" s="2" t="s">
        <v>22</v>
      </c>
      <c r="D58">
        <v>5</v>
      </c>
      <c r="E58" s="10">
        <v>1.425</v>
      </c>
      <c r="F58" s="74">
        <v>3.2280812694905912</v>
      </c>
      <c r="G58" s="16">
        <f t="shared" si="0"/>
        <v>1.0580749458809542</v>
      </c>
      <c r="H58" s="16">
        <f t="shared" si="1"/>
        <v>3.0155135957607195E-2</v>
      </c>
      <c r="I58" s="16">
        <f t="shared" si="2"/>
        <v>0.15077567978803597</v>
      </c>
    </row>
    <row r="59" spans="1:35" x14ac:dyDescent="0.25">
      <c r="B59" t="s">
        <v>15</v>
      </c>
      <c r="C59" s="2" t="s">
        <v>23</v>
      </c>
      <c r="D59">
        <v>5</v>
      </c>
      <c r="E59" s="10">
        <v>1.385</v>
      </c>
      <c r="F59" s="74">
        <v>2.2690923630547726</v>
      </c>
      <c r="G59" s="16">
        <f t="shared" si="0"/>
        <v>0.6457097161135521</v>
      </c>
      <c r="H59" s="16">
        <f t="shared" si="1"/>
        <v>1.7886159136345392E-2</v>
      </c>
      <c r="I59" s="16">
        <f t="shared" si="2"/>
        <v>8.943079568172696E-2</v>
      </c>
    </row>
    <row r="60" spans="1:35" x14ac:dyDescent="0.25">
      <c r="B60" t="s">
        <v>15</v>
      </c>
      <c r="C60" s="8" t="s">
        <v>24</v>
      </c>
      <c r="D60">
        <v>5</v>
      </c>
      <c r="E60" s="10">
        <v>1.3149999999999999</v>
      </c>
      <c r="F60" s="74">
        <v>2.9885547280188591</v>
      </c>
      <c r="G60" s="16">
        <f t="shared" si="0"/>
        <v>0.9550785330481093</v>
      </c>
      <c r="H60" s="16">
        <f t="shared" si="1"/>
        <v>2.5118565419165274E-2</v>
      </c>
      <c r="I60" s="16">
        <f t="shared" si="2"/>
        <v>0.12559282709582636</v>
      </c>
    </row>
    <row r="61" spans="1:35" x14ac:dyDescent="0.25">
      <c r="B61" t="s">
        <v>15</v>
      </c>
      <c r="C61" s="2" t="s">
        <v>25</v>
      </c>
      <c r="D61">
        <v>5</v>
      </c>
      <c r="E61" s="10">
        <v>1.1599999999999999</v>
      </c>
      <c r="F61" s="74">
        <v>1.6795041631417833</v>
      </c>
      <c r="G61" s="16">
        <f t="shared" si="0"/>
        <v>0.39218679015096675</v>
      </c>
      <c r="H61" s="16">
        <f t="shared" si="1"/>
        <v>9.0987335315024266E-3</v>
      </c>
      <c r="I61" s="16">
        <f t="shared" si="2"/>
        <v>4.549366765751213E-2</v>
      </c>
      <c r="J61">
        <f>SUM(I52:I61)</f>
        <v>1.1814159116946104</v>
      </c>
      <c r="K61">
        <f>(J61/50)*100</f>
        <v>2.3628318233892207</v>
      </c>
      <c r="L61">
        <f>K61*10^4</f>
        <v>23628.318233892209</v>
      </c>
      <c r="M61">
        <f>L61/10^6</f>
        <v>2.362831823389221E-2</v>
      </c>
      <c r="N61">
        <f>M61*10^4</f>
        <v>236.2831823389221</v>
      </c>
      <c r="T61"/>
      <c r="U61" s="2"/>
    </row>
    <row r="62" spans="1:35" x14ac:dyDescent="0.25">
      <c r="A62" t="s">
        <v>50</v>
      </c>
      <c r="B62" t="s">
        <v>15</v>
      </c>
      <c r="C62" s="2" t="s">
        <v>16</v>
      </c>
      <c r="D62">
        <v>5</v>
      </c>
      <c r="E62" s="10">
        <v>1.19</v>
      </c>
      <c r="F62" s="74">
        <v>4.0296060787842567</v>
      </c>
      <c r="G62" s="16">
        <f t="shared" si="0"/>
        <v>1.4027306138772302</v>
      </c>
      <c r="H62" s="16">
        <f t="shared" si="1"/>
        <v>3.3384988610278075E-2</v>
      </c>
      <c r="I62" s="16">
        <f t="shared" si="2"/>
        <v>0.16692494305139038</v>
      </c>
      <c r="T62"/>
      <c r="U62" s="2"/>
    </row>
    <row r="63" spans="1:35" x14ac:dyDescent="0.25">
      <c r="B63" t="s">
        <v>15</v>
      </c>
      <c r="C63" s="7" t="s">
        <v>17</v>
      </c>
      <c r="D63">
        <v>5</v>
      </c>
      <c r="E63" s="10">
        <v>1.5249999999999999</v>
      </c>
      <c r="F63" s="74">
        <v>1.929184652278165</v>
      </c>
      <c r="G63" s="16">
        <f t="shared" si="0"/>
        <v>0.49954940047961099</v>
      </c>
      <c r="H63" s="16">
        <f t="shared" si="1"/>
        <v>1.5236256714628135E-2</v>
      </c>
      <c r="I63" s="16">
        <f t="shared" si="2"/>
        <v>7.6181283573140676E-2</v>
      </c>
      <c r="T63"/>
      <c r="U63" s="2"/>
    </row>
    <row r="64" spans="1:35" x14ac:dyDescent="0.25">
      <c r="B64" t="s">
        <v>15</v>
      </c>
      <c r="C64" s="7" t="s">
        <v>18</v>
      </c>
      <c r="D64">
        <v>5</v>
      </c>
      <c r="E64" s="10">
        <v>1.43</v>
      </c>
      <c r="F64" s="74">
        <v>2.9661729671149133</v>
      </c>
      <c r="G64" s="16">
        <f t="shared" si="0"/>
        <v>0.94545437585941272</v>
      </c>
      <c r="H64" s="16">
        <f t="shared" si="1"/>
        <v>2.7039995149579204E-2</v>
      </c>
      <c r="I64" s="16">
        <f t="shared" si="2"/>
        <v>0.13519997574789602</v>
      </c>
      <c r="O64" s="4"/>
      <c r="T64"/>
      <c r="U64" s="2"/>
    </row>
    <row r="65" spans="1:21" x14ac:dyDescent="0.25">
      <c r="B65" t="s">
        <v>15</v>
      </c>
      <c r="C65" s="2" t="s">
        <v>19</v>
      </c>
      <c r="D65">
        <v>5</v>
      </c>
      <c r="E65" s="10">
        <v>1.66</v>
      </c>
      <c r="F65" s="74">
        <v>3.2127246282995561</v>
      </c>
      <c r="G65" s="16">
        <f t="shared" si="0"/>
        <v>1.051471590168809</v>
      </c>
      <c r="H65" s="16">
        <f t="shared" si="1"/>
        <v>3.4908856793604455E-2</v>
      </c>
      <c r="I65" s="16">
        <f t="shared" si="2"/>
        <v>0.17454428396802227</v>
      </c>
      <c r="T65"/>
      <c r="U65" s="2"/>
    </row>
    <row r="66" spans="1:21" x14ac:dyDescent="0.25">
      <c r="B66" t="s">
        <v>15</v>
      </c>
      <c r="C66" s="2" t="s">
        <v>20</v>
      </c>
      <c r="D66">
        <v>5</v>
      </c>
      <c r="E66" s="10">
        <v>1.5649999999999999</v>
      </c>
      <c r="F66" s="74">
        <v>3.4592762894841984</v>
      </c>
      <c r="G66" s="16">
        <f t="shared" ref="G66:G129" si="3">-0.33+0.43*(F66)</f>
        <v>1.1574888044782052</v>
      </c>
      <c r="H66" s="16">
        <f t="shared" ref="H66:H129" si="4">E66*(G66/50)</f>
        <v>3.6229399580167819E-2</v>
      </c>
      <c r="I66" s="16">
        <f t="shared" ref="I66:I129" si="5">H66*D66</f>
        <v>0.1811469979008391</v>
      </c>
      <c r="O66" s="14"/>
      <c r="T66"/>
      <c r="U66" s="2"/>
    </row>
    <row r="67" spans="1:21" x14ac:dyDescent="0.25">
      <c r="B67" t="s">
        <v>15</v>
      </c>
      <c r="C67" s="2" t="s">
        <v>21</v>
      </c>
      <c r="D67">
        <v>5</v>
      </c>
      <c r="E67" s="10">
        <v>1.425</v>
      </c>
      <c r="F67" s="74">
        <v>3.4478785457451036</v>
      </c>
      <c r="G67" s="16">
        <f t="shared" si="3"/>
        <v>1.1525877746703945</v>
      </c>
      <c r="H67" s="16">
        <f t="shared" si="4"/>
        <v>3.2848751578106246E-2</v>
      </c>
      <c r="I67" s="16">
        <f t="shared" si="5"/>
        <v>0.16424375789053122</v>
      </c>
      <c r="O67" s="15"/>
      <c r="T67"/>
      <c r="U67" s="2"/>
    </row>
    <row r="68" spans="1:21" x14ac:dyDescent="0.25">
      <c r="B68" t="s">
        <v>15</v>
      </c>
      <c r="C68" s="2" t="s">
        <v>22</v>
      </c>
      <c r="D68">
        <v>5</v>
      </c>
      <c r="E68" s="10">
        <v>1.42</v>
      </c>
      <c r="F68" s="74">
        <v>3.9680589886771589</v>
      </c>
      <c r="G68" s="16">
        <f t="shared" si="3"/>
        <v>1.3762653651311783</v>
      </c>
      <c r="H68" s="16">
        <f t="shared" si="4"/>
        <v>3.908593636972546E-2</v>
      </c>
      <c r="I68" s="16">
        <f t="shared" si="5"/>
        <v>0.1954296818486273</v>
      </c>
      <c r="T68"/>
      <c r="U68" s="2"/>
    </row>
    <row r="69" spans="1:21" x14ac:dyDescent="0.25">
      <c r="B69" t="s">
        <v>15</v>
      </c>
      <c r="C69" s="2" t="s">
        <v>23</v>
      </c>
      <c r="D69">
        <v>5</v>
      </c>
      <c r="E69" s="10">
        <v>1.34</v>
      </c>
      <c r="F69" s="74">
        <v>1.9088546871876946</v>
      </c>
      <c r="G69" s="16">
        <f t="shared" si="3"/>
        <v>0.49080751549070861</v>
      </c>
      <c r="H69" s="16">
        <f t="shared" si="4"/>
        <v>1.3153641415150991E-2</v>
      </c>
      <c r="I69" s="16">
        <f t="shared" si="5"/>
        <v>6.5768207075754953E-2</v>
      </c>
      <c r="T69"/>
      <c r="U69" s="2"/>
    </row>
    <row r="70" spans="1:21" x14ac:dyDescent="0.25">
      <c r="B70" t="s">
        <v>15</v>
      </c>
      <c r="C70" s="8" t="s">
        <v>24</v>
      </c>
      <c r="D70">
        <v>5</v>
      </c>
      <c r="E70" s="10">
        <v>1.18</v>
      </c>
      <c r="F70" s="74">
        <v>1.8080181903593902</v>
      </c>
      <c r="G70" s="16">
        <f t="shared" si="3"/>
        <v>0.44744782185453774</v>
      </c>
      <c r="H70" s="16">
        <f t="shared" si="4"/>
        <v>1.0559768595767091E-2</v>
      </c>
      <c r="I70" s="16">
        <f t="shared" si="5"/>
        <v>5.2798842978835456E-2</v>
      </c>
      <c r="T70"/>
      <c r="U70" s="2"/>
    </row>
    <row r="71" spans="1:21" x14ac:dyDescent="0.25">
      <c r="B71" t="s">
        <v>15</v>
      </c>
      <c r="C71" s="2" t="s">
        <v>25</v>
      </c>
      <c r="D71">
        <v>5</v>
      </c>
      <c r="E71" s="10">
        <v>1.2</v>
      </c>
      <c r="F71" s="74">
        <v>6.0179267625083659</v>
      </c>
      <c r="G71" s="16">
        <f t="shared" si="3"/>
        <v>2.257708507878597</v>
      </c>
      <c r="H71" s="16">
        <f t="shared" si="4"/>
        <v>5.4185004189086332E-2</v>
      </c>
      <c r="I71" s="16">
        <f t="shared" si="5"/>
        <v>0.27092502094543164</v>
      </c>
      <c r="J71">
        <f>SUM(I62:I71)</f>
        <v>1.4831629949804692</v>
      </c>
      <c r="K71">
        <f>(J71/50)*100</f>
        <v>2.9663259899609384</v>
      </c>
      <c r="L71">
        <f>K71*10^4</f>
        <v>29663.259899609384</v>
      </c>
      <c r="M71">
        <f>L71/10^6</f>
        <v>2.9663259899609384E-2</v>
      </c>
      <c r="N71">
        <f>M71*10^4</f>
        <v>296.63259899609386</v>
      </c>
    </row>
    <row r="72" spans="1:21" x14ac:dyDescent="0.25">
      <c r="A72" t="s">
        <v>51</v>
      </c>
      <c r="B72" t="s">
        <v>15</v>
      </c>
      <c r="C72" s="2" t="s">
        <v>16</v>
      </c>
      <c r="D72">
        <v>5</v>
      </c>
      <c r="E72" s="10">
        <v>1.1617834394904458</v>
      </c>
      <c r="F72" s="74">
        <v>3.2154213821571727</v>
      </c>
      <c r="G72" s="16">
        <f t="shared" si="3"/>
        <v>1.0526311943275841</v>
      </c>
      <c r="H72" s="16">
        <f t="shared" si="4"/>
        <v>2.4458589789216729E-2</v>
      </c>
      <c r="I72" s="16">
        <f t="shared" si="5"/>
        <v>0.12229294894608364</v>
      </c>
    </row>
    <row r="73" spans="1:21" x14ac:dyDescent="0.25">
      <c r="B73" t="s">
        <v>15</v>
      </c>
      <c r="C73" s="7" t="s">
        <v>17</v>
      </c>
      <c r="D73">
        <v>5</v>
      </c>
      <c r="E73" s="10">
        <v>1.1210191082802548</v>
      </c>
      <c r="F73" s="74">
        <v>2.6199284009546391</v>
      </c>
      <c r="G73" s="16">
        <f t="shared" si="3"/>
        <v>0.79656921241049461</v>
      </c>
      <c r="H73" s="16">
        <f t="shared" si="4"/>
        <v>1.7859386163598352E-2</v>
      </c>
      <c r="I73" s="16">
        <f t="shared" si="5"/>
        <v>8.9296930817991754E-2</v>
      </c>
    </row>
    <row r="74" spans="1:21" x14ac:dyDescent="0.25">
      <c r="B74" t="s">
        <v>15</v>
      </c>
      <c r="C74" s="7" t="s">
        <v>18</v>
      </c>
      <c r="D74">
        <v>5</v>
      </c>
      <c r="E74" s="10">
        <v>1.4063694267515923</v>
      </c>
      <c r="F74" s="74">
        <v>3.4619307613847692</v>
      </c>
      <c r="G74" s="16">
        <f t="shared" si="3"/>
        <v>1.1586302273954507</v>
      </c>
      <c r="H74" s="16">
        <f t="shared" si="4"/>
        <v>3.2589242574384142E-2</v>
      </c>
      <c r="I74" s="16">
        <f t="shared" si="5"/>
        <v>0.16294621287192071</v>
      </c>
    </row>
    <row r="75" spans="1:21" x14ac:dyDescent="0.25">
      <c r="B75" t="s">
        <v>15</v>
      </c>
      <c r="C75" s="2" t="s">
        <v>19</v>
      </c>
      <c r="D75">
        <v>5</v>
      </c>
      <c r="E75" s="10">
        <v>1.4267515923566878</v>
      </c>
      <c r="F75" s="74">
        <v>2.2127558868773032</v>
      </c>
      <c r="G75" s="16">
        <f t="shared" si="3"/>
        <v>0.62148503135724043</v>
      </c>
      <c r="H75" s="16">
        <f t="shared" si="4"/>
        <v>1.7734095162295776E-2</v>
      </c>
      <c r="I75" s="16">
        <f t="shared" si="5"/>
        <v>8.8670475811478883E-2</v>
      </c>
      <c r="O75" s="4"/>
    </row>
    <row r="76" spans="1:21" x14ac:dyDescent="0.25">
      <c r="B76" t="s">
        <v>15</v>
      </c>
      <c r="C76" s="2" t="s">
        <v>20</v>
      </c>
      <c r="D76">
        <v>5</v>
      </c>
      <c r="E76" s="10">
        <v>1.3452229299363057</v>
      </c>
      <c r="F76" s="74">
        <v>2.5634447645735512</v>
      </c>
      <c r="G76" s="16">
        <f t="shared" si="3"/>
        <v>0.77228124876662685</v>
      </c>
      <c r="H76" s="16">
        <f t="shared" si="4"/>
        <v>2.0777808884014214E-2</v>
      </c>
      <c r="I76" s="16">
        <f t="shared" si="5"/>
        <v>0.10388904442007107</v>
      </c>
    </row>
    <row r="77" spans="1:21" x14ac:dyDescent="0.25">
      <c r="B77" t="s">
        <v>15</v>
      </c>
      <c r="C77" s="2" t="s">
        <v>21</v>
      </c>
      <c r="D77">
        <v>5</v>
      </c>
      <c r="E77" s="10">
        <v>1.3452229299363057</v>
      </c>
      <c r="F77" s="74">
        <v>2.7047017431632812</v>
      </c>
      <c r="G77" s="16">
        <f t="shared" si="3"/>
        <v>0.8330217495602108</v>
      </c>
      <c r="H77" s="16">
        <f t="shared" si="4"/>
        <v>2.2411999172881086E-2</v>
      </c>
      <c r="I77" s="16">
        <f t="shared" si="5"/>
        <v>0.11205999586440543</v>
      </c>
      <c r="O77" s="14"/>
    </row>
    <row r="78" spans="1:21" x14ac:dyDescent="0.25">
      <c r="B78" t="s">
        <v>15</v>
      </c>
      <c r="C78" s="2" t="s">
        <v>22</v>
      </c>
      <c r="D78">
        <v>5</v>
      </c>
      <c r="E78" s="10">
        <v>1.2636942675159235</v>
      </c>
      <c r="F78" s="74">
        <v>8.5097882540950884</v>
      </c>
      <c r="G78" s="16">
        <f t="shared" si="3"/>
        <v>3.3292089492608881</v>
      </c>
      <c r="H78" s="16">
        <f t="shared" si="4"/>
        <v>8.4142045290873907E-2</v>
      </c>
      <c r="I78" s="16">
        <f t="shared" si="5"/>
        <v>0.42071022645436951</v>
      </c>
      <c r="O78" s="15"/>
    </row>
    <row r="79" spans="1:21" x14ac:dyDescent="0.25">
      <c r="B79" t="s">
        <v>15</v>
      </c>
      <c r="C79" s="2" t="s">
        <v>23</v>
      </c>
      <c r="D79">
        <v>5</v>
      </c>
      <c r="E79" s="10">
        <v>1.3248407643312101</v>
      </c>
      <c r="F79" s="74">
        <v>3.5513611902500966</v>
      </c>
      <c r="G79" s="16">
        <f t="shared" si="3"/>
        <v>1.1970853118075415</v>
      </c>
      <c r="H79" s="16">
        <f t="shared" si="4"/>
        <v>3.1718948389295371E-2</v>
      </c>
      <c r="I79" s="16">
        <f t="shared" si="5"/>
        <v>0.15859474194647685</v>
      </c>
    </row>
    <row r="80" spans="1:21" x14ac:dyDescent="0.25">
      <c r="B80" t="s">
        <v>15</v>
      </c>
      <c r="C80" s="8" t="s">
        <v>24</v>
      </c>
      <c r="D80">
        <v>5</v>
      </c>
      <c r="E80" s="10">
        <v>1.4675159235668789</v>
      </c>
      <c r="F80" s="74">
        <v>3.4184310075062898</v>
      </c>
      <c r="G80" s="16">
        <f t="shared" si="3"/>
        <v>1.1399253332277046</v>
      </c>
      <c r="H80" s="16">
        <f t="shared" si="4"/>
        <v>3.345717156377874E-2</v>
      </c>
      <c r="I80" s="16">
        <f t="shared" si="5"/>
        <v>0.16728585781889371</v>
      </c>
      <c r="J80">
        <f>SUM(I71:I81)</f>
        <v>1.8362036020039727</v>
      </c>
      <c r="K80">
        <f>(J80/50)*100</f>
        <v>3.6724072040079458</v>
      </c>
      <c r="L80">
        <f>K80*10^4</f>
        <v>36724.07204007946</v>
      </c>
      <c r="M80">
        <f>L80/10^6</f>
        <v>3.6724072040079457E-2</v>
      </c>
      <c r="N80">
        <f>M80*10^4</f>
        <v>367.24072040079454</v>
      </c>
    </row>
    <row r="81" spans="1:15" customFormat="1" x14ac:dyDescent="0.25">
      <c r="B81" t="s">
        <v>15</v>
      </c>
      <c r="C81" s="2" t="s">
        <v>25</v>
      </c>
      <c r="D81">
        <v>5</v>
      </c>
      <c r="E81" s="10">
        <v>1.3859872611464967</v>
      </c>
      <c r="F81" s="74">
        <v>3.1086853345989471</v>
      </c>
      <c r="G81" s="16">
        <f t="shared" si="3"/>
        <v>1.0067346938775472</v>
      </c>
      <c r="H81" s="16">
        <f t="shared" si="4"/>
        <v>2.7906429221369967E-2</v>
      </c>
      <c r="I81" s="16">
        <f t="shared" si="5"/>
        <v>0.13953214610684983</v>
      </c>
    </row>
    <row r="82" spans="1:15" customFormat="1" x14ac:dyDescent="0.25">
      <c r="A82" t="s">
        <v>52</v>
      </c>
      <c r="B82" t="s">
        <v>15</v>
      </c>
      <c r="C82" s="2" t="s">
        <v>16</v>
      </c>
      <c r="D82">
        <v>5</v>
      </c>
      <c r="E82" s="74">
        <v>1.2949999999999999</v>
      </c>
      <c r="F82" s="76">
        <v>4.3573855686588034</v>
      </c>
      <c r="G82" s="16">
        <f t="shared" si="3"/>
        <v>1.5436757945232853</v>
      </c>
      <c r="H82" s="16">
        <f t="shared" si="4"/>
        <v>3.9981203078153088E-2</v>
      </c>
      <c r="I82" s="16">
        <f t="shared" si="5"/>
        <v>0.19990601539076544</v>
      </c>
    </row>
    <row r="83" spans="1:15" customFormat="1" x14ac:dyDescent="0.25">
      <c r="B83" t="s">
        <v>15</v>
      </c>
      <c r="C83" s="7" t="s">
        <v>17</v>
      </c>
      <c r="D83">
        <v>5</v>
      </c>
      <c r="E83" s="74">
        <v>1.4350000000000001</v>
      </c>
      <c r="F83" s="76">
        <v>1.8390386670867283</v>
      </c>
      <c r="G83" s="16">
        <f t="shared" si="3"/>
        <v>0.46078662684729316</v>
      </c>
      <c r="H83" s="16">
        <f t="shared" si="4"/>
        <v>1.3224576190517316E-2</v>
      </c>
      <c r="I83" s="16">
        <f t="shared" si="5"/>
        <v>6.6122880952586574E-2</v>
      </c>
    </row>
    <row r="84" spans="1:15" customFormat="1" x14ac:dyDescent="0.25">
      <c r="B84" t="s">
        <v>15</v>
      </c>
      <c r="C84" s="7" t="s">
        <v>18</v>
      </c>
      <c r="D84">
        <v>5</v>
      </c>
      <c r="E84" s="74">
        <v>1.43</v>
      </c>
      <c r="F84" s="76">
        <v>3.0572285428400452</v>
      </c>
      <c r="G84" s="16">
        <f t="shared" si="3"/>
        <v>0.98460827342121937</v>
      </c>
      <c r="H84" s="16">
        <f t="shared" si="4"/>
        <v>2.8159796619846873E-2</v>
      </c>
      <c r="I84" s="16">
        <f t="shared" si="5"/>
        <v>0.14079898309923436</v>
      </c>
    </row>
    <row r="85" spans="1:15" customFormat="1" x14ac:dyDescent="0.25">
      <c r="B85" t="s">
        <v>15</v>
      </c>
      <c r="C85" s="2" t="s">
        <v>19</v>
      </c>
      <c r="D85">
        <v>5</v>
      </c>
      <c r="E85" s="74">
        <v>1.5</v>
      </c>
      <c r="F85" s="76">
        <v>2.0787527483509911</v>
      </c>
      <c r="G85" s="16">
        <f t="shared" si="3"/>
        <v>0.56386368179092616</v>
      </c>
      <c r="H85" s="16">
        <f t="shared" si="4"/>
        <v>1.6915910453727784E-2</v>
      </c>
      <c r="I85" s="16">
        <f t="shared" si="5"/>
        <v>8.4579552268638919E-2</v>
      </c>
    </row>
    <row r="86" spans="1:15" customFormat="1" x14ac:dyDescent="0.25">
      <c r="B86" t="s">
        <v>15</v>
      </c>
      <c r="C86" s="2" t="s">
        <v>20</v>
      </c>
      <c r="D86">
        <v>5</v>
      </c>
      <c r="E86" s="74">
        <v>1.345</v>
      </c>
      <c r="F86" s="76">
        <v>3.0380115685993276</v>
      </c>
      <c r="G86" s="16">
        <f t="shared" si="3"/>
        <v>0.97634497449771085</v>
      </c>
      <c r="H86" s="16">
        <f t="shared" si="4"/>
        <v>2.626367981398842E-2</v>
      </c>
      <c r="I86" s="16">
        <f t="shared" si="5"/>
        <v>0.13131839906994211</v>
      </c>
      <c r="O86" s="4"/>
    </row>
    <row r="87" spans="1:15" customFormat="1" x14ac:dyDescent="0.25">
      <c r="B87" t="s">
        <v>15</v>
      </c>
      <c r="C87" s="2" t="s">
        <v>21</v>
      </c>
      <c r="D87">
        <v>5</v>
      </c>
      <c r="E87" s="74">
        <v>1.3149999999999999</v>
      </c>
      <c r="F87" s="76">
        <v>3.1359153517476659</v>
      </c>
      <c r="G87" s="16">
        <f t="shared" si="3"/>
        <v>1.0184436012514961</v>
      </c>
      <c r="H87" s="16">
        <f t="shared" si="4"/>
        <v>2.6785066712914345E-2</v>
      </c>
      <c r="I87" s="16">
        <f t="shared" si="5"/>
        <v>0.13392533356457173</v>
      </c>
    </row>
    <row r="88" spans="1:15" customFormat="1" x14ac:dyDescent="0.25">
      <c r="B88" t="s">
        <v>15</v>
      </c>
      <c r="C88" s="2" t="s">
        <v>22</v>
      </c>
      <c r="D88">
        <v>5</v>
      </c>
      <c r="E88" s="74">
        <v>1.23</v>
      </c>
      <c r="F88" s="76">
        <v>3.056332401118667</v>
      </c>
      <c r="G88" s="16">
        <f t="shared" si="3"/>
        <v>0.98422293248102677</v>
      </c>
      <c r="H88" s="16">
        <f t="shared" si="4"/>
        <v>2.421188413903326E-2</v>
      </c>
      <c r="I88" s="16">
        <f t="shared" si="5"/>
        <v>0.1210594206951663</v>
      </c>
      <c r="O88" s="14"/>
    </row>
    <row r="89" spans="1:15" customFormat="1" x14ac:dyDescent="0.25">
      <c r="B89" t="s">
        <v>15</v>
      </c>
      <c r="C89" s="2" t="s">
        <v>23</v>
      </c>
      <c r="D89">
        <v>5</v>
      </c>
      <c r="E89" s="74">
        <v>1.2050000000000001</v>
      </c>
      <c r="F89" s="76">
        <v>3.9984006397440881</v>
      </c>
      <c r="G89" s="16">
        <f t="shared" si="3"/>
        <v>1.3893122750899578</v>
      </c>
      <c r="H89" s="16">
        <f t="shared" si="4"/>
        <v>3.3482425829667983E-2</v>
      </c>
      <c r="I89" s="16">
        <f t="shared" si="5"/>
        <v>0.16741212914833992</v>
      </c>
      <c r="O89" s="15"/>
    </row>
    <row r="90" spans="1:15" customFormat="1" x14ac:dyDescent="0.25">
      <c r="B90" t="s">
        <v>15</v>
      </c>
      <c r="C90" s="8" t="s">
        <v>24</v>
      </c>
      <c r="D90">
        <v>5</v>
      </c>
      <c r="E90" s="74">
        <v>1.125</v>
      </c>
      <c r="F90" s="76">
        <v>3.6592681463707399</v>
      </c>
      <c r="G90" s="16">
        <f t="shared" si="3"/>
        <v>1.2434853029394182</v>
      </c>
      <c r="H90" s="16">
        <f t="shared" si="4"/>
        <v>2.7978419316136909E-2</v>
      </c>
      <c r="I90" s="16">
        <f t="shared" si="5"/>
        <v>0.13989209658068455</v>
      </c>
    </row>
    <row r="91" spans="1:15" customFormat="1" x14ac:dyDescent="0.25">
      <c r="B91" t="s">
        <v>15</v>
      </c>
      <c r="C91" s="2" t="s">
        <v>25</v>
      </c>
      <c r="D91">
        <v>5</v>
      </c>
      <c r="E91" s="74">
        <v>0.91500000000000004</v>
      </c>
      <c r="F91" s="76">
        <v>3.7973279181971309</v>
      </c>
      <c r="G91" s="16">
        <f t="shared" si="3"/>
        <v>1.3028510048247661</v>
      </c>
      <c r="H91" s="16">
        <f t="shared" si="4"/>
        <v>2.3842173388293222E-2</v>
      </c>
      <c r="I91" s="16">
        <f t="shared" si="5"/>
        <v>0.11921086694146611</v>
      </c>
      <c r="J91">
        <f>SUM(I82:I91)</f>
        <v>1.3042256777113959</v>
      </c>
      <c r="K91">
        <f>(J91/50)*100</f>
        <v>2.6084513554227917</v>
      </c>
      <c r="L91">
        <f>K91*10^4</f>
        <v>26084.513554227917</v>
      </c>
      <c r="M91">
        <f>L91/10^6</f>
        <v>2.6084513554227917E-2</v>
      </c>
      <c r="N91">
        <f>M91*10^4</f>
        <v>260.84513554227919</v>
      </c>
    </row>
    <row r="92" spans="1:15" customFormat="1" x14ac:dyDescent="0.25">
      <c r="A92" t="s">
        <v>53</v>
      </c>
      <c r="B92" t="s">
        <v>15</v>
      </c>
      <c r="C92" s="2" t="s">
        <v>16</v>
      </c>
      <c r="D92">
        <v>5</v>
      </c>
      <c r="E92" s="74">
        <v>1.2450000000000001</v>
      </c>
      <c r="F92" s="76">
        <v>2.0493823705776451</v>
      </c>
      <c r="G92" s="16">
        <f t="shared" si="3"/>
        <v>0.55123441934838735</v>
      </c>
      <c r="H92" s="16">
        <f t="shared" si="4"/>
        <v>1.3725737041774846E-2</v>
      </c>
      <c r="I92" s="16">
        <f t="shared" si="5"/>
        <v>6.8628685208874232E-2</v>
      </c>
    </row>
    <row r="93" spans="1:15" customFormat="1" x14ac:dyDescent="0.25">
      <c r="B93" t="s">
        <v>15</v>
      </c>
      <c r="C93" s="7" t="s">
        <v>17</v>
      </c>
      <c r="D93">
        <v>5</v>
      </c>
      <c r="E93" s="74">
        <v>1.34</v>
      </c>
      <c r="F93" s="76">
        <v>1.9790145105259778</v>
      </c>
      <c r="G93" s="16">
        <f t="shared" si="3"/>
        <v>0.52097623952617034</v>
      </c>
      <c r="H93" s="16">
        <f t="shared" si="4"/>
        <v>1.3962163219301365E-2</v>
      </c>
      <c r="I93" s="16">
        <f t="shared" si="5"/>
        <v>6.9810816096506828E-2</v>
      </c>
    </row>
    <row r="94" spans="1:15" customFormat="1" x14ac:dyDescent="0.25">
      <c r="B94" t="s">
        <v>15</v>
      </c>
      <c r="C94" s="7" t="s">
        <v>18</v>
      </c>
      <c r="D94">
        <v>5</v>
      </c>
      <c r="E94" s="74">
        <v>1.36</v>
      </c>
      <c r="F94" s="76">
        <v>1.8087193588050359</v>
      </c>
      <c r="G94" s="16">
        <f t="shared" si="3"/>
        <v>0.44774932428616537</v>
      </c>
      <c r="H94" s="16">
        <f t="shared" si="4"/>
        <v>1.2178781620583699E-2</v>
      </c>
      <c r="I94" s="16">
        <f t="shared" si="5"/>
        <v>6.089390810291849E-2</v>
      </c>
    </row>
    <row r="95" spans="1:15" customFormat="1" x14ac:dyDescent="0.25">
      <c r="B95" t="s">
        <v>15</v>
      </c>
      <c r="C95" s="2" t="s">
        <v>19</v>
      </c>
      <c r="D95">
        <v>5</v>
      </c>
      <c r="E95" s="74">
        <v>1.3149999999999999</v>
      </c>
      <c r="F95" s="76">
        <v>2.986719632744407</v>
      </c>
      <c r="G95" s="16">
        <f t="shared" si="3"/>
        <v>0.95428944208009492</v>
      </c>
      <c r="H95" s="16">
        <f t="shared" si="4"/>
        <v>2.5097812326706496E-2</v>
      </c>
      <c r="I95" s="16">
        <f t="shared" si="5"/>
        <v>0.12548906163353249</v>
      </c>
    </row>
    <row r="96" spans="1:15" customFormat="1" x14ac:dyDescent="0.25">
      <c r="B96" t="s">
        <v>15</v>
      </c>
      <c r="C96" s="2" t="s">
        <v>20</v>
      </c>
      <c r="D96">
        <v>5</v>
      </c>
      <c r="E96" s="74">
        <v>1.28</v>
      </c>
      <c r="F96" s="76">
        <v>2.9273746179779163</v>
      </c>
      <c r="G96" s="16">
        <f t="shared" si="3"/>
        <v>0.92877108573050382</v>
      </c>
      <c r="H96" s="16">
        <f t="shared" si="4"/>
        <v>2.3776539794700902E-2</v>
      </c>
      <c r="I96" s="16">
        <f t="shared" si="5"/>
        <v>0.11888269897350451</v>
      </c>
    </row>
    <row r="97" spans="1:15" customFormat="1" x14ac:dyDescent="0.25">
      <c r="B97" t="s">
        <v>15</v>
      </c>
      <c r="C97" s="2" t="s">
        <v>21</v>
      </c>
      <c r="D97">
        <v>5</v>
      </c>
      <c r="E97" s="74">
        <v>1.18</v>
      </c>
      <c r="F97" s="76">
        <v>1.9098180363927195</v>
      </c>
      <c r="G97" s="16">
        <f t="shared" si="3"/>
        <v>0.49122175564886933</v>
      </c>
      <c r="H97" s="16">
        <f t="shared" si="4"/>
        <v>1.1592833433313316E-2</v>
      </c>
      <c r="I97" s="16">
        <f t="shared" si="5"/>
        <v>5.7964167166566577E-2</v>
      </c>
      <c r="O97" s="4"/>
    </row>
    <row r="98" spans="1:15" customFormat="1" x14ac:dyDescent="0.25">
      <c r="B98" t="s">
        <v>15</v>
      </c>
      <c r="C98" s="2" t="s">
        <v>22</v>
      </c>
      <c r="D98">
        <v>5</v>
      </c>
      <c r="E98" s="74">
        <v>1.3049999999999999</v>
      </c>
      <c r="F98" s="76">
        <v>2.1293602135230696</v>
      </c>
      <c r="G98" s="16">
        <f t="shared" si="3"/>
        <v>0.58562489181491983</v>
      </c>
      <c r="H98" s="16">
        <f t="shared" si="4"/>
        <v>1.5284809676369408E-2</v>
      </c>
      <c r="I98" s="16">
        <f t="shared" si="5"/>
        <v>7.6424048381847048E-2</v>
      </c>
    </row>
    <row r="99" spans="1:15" customFormat="1" x14ac:dyDescent="0.25">
      <c r="B99" t="s">
        <v>15</v>
      </c>
      <c r="C99" s="2" t="s">
        <v>23</v>
      </c>
      <c r="D99">
        <v>5</v>
      </c>
      <c r="E99" s="74">
        <v>1.2749999999999999</v>
      </c>
      <c r="F99" s="76">
        <v>2.4780175859312483</v>
      </c>
      <c r="G99" s="16">
        <f t="shared" si="3"/>
        <v>0.7355475619504368</v>
      </c>
      <c r="H99" s="16">
        <f t="shared" si="4"/>
        <v>1.8756462829736139E-2</v>
      </c>
      <c r="I99" s="16">
        <f t="shared" si="5"/>
        <v>9.3782314148680698E-2</v>
      </c>
      <c r="O99" s="14"/>
    </row>
    <row r="100" spans="1:15" customFormat="1" x14ac:dyDescent="0.25">
      <c r="B100" t="s">
        <v>15</v>
      </c>
      <c r="C100" s="8" t="s">
        <v>24</v>
      </c>
      <c r="D100">
        <v>5</v>
      </c>
      <c r="E100" s="74">
        <v>1.0449999999999999</v>
      </c>
      <c r="F100" s="76">
        <v>4.3392602958816404</v>
      </c>
      <c r="G100" s="16">
        <f t="shared" si="3"/>
        <v>1.5358819272291053</v>
      </c>
      <c r="H100" s="16">
        <f t="shared" si="4"/>
        <v>3.2099932279088299E-2</v>
      </c>
      <c r="I100" s="16">
        <f t="shared" si="5"/>
        <v>0.1604996613954415</v>
      </c>
      <c r="O100" s="15"/>
    </row>
    <row r="101" spans="1:15" customFormat="1" x14ac:dyDescent="0.25">
      <c r="B101" t="s">
        <v>15</v>
      </c>
      <c r="C101" s="2" t="s">
        <v>25</v>
      </c>
      <c r="D101">
        <v>5</v>
      </c>
      <c r="E101" s="74">
        <v>1.07</v>
      </c>
      <c r="F101" s="76">
        <v>2.087912087912084</v>
      </c>
      <c r="G101" s="16">
        <f t="shared" si="3"/>
        <v>0.5678021978021961</v>
      </c>
      <c r="H101" s="16">
        <f t="shared" si="4"/>
        <v>1.2150967032966998E-2</v>
      </c>
      <c r="I101" s="16">
        <f t="shared" si="5"/>
        <v>6.0754835164834986E-2</v>
      </c>
      <c r="J101">
        <f>SUM(I92:I101)</f>
        <v>0.89313019627270718</v>
      </c>
      <c r="K101">
        <f>(J101/50)*100</f>
        <v>1.7862603925454146</v>
      </c>
      <c r="L101">
        <f>K101*10^4</f>
        <v>17862.603925454147</v>
      </c>
      <c r="M101">
        <f>L101/10^6</f>
        <v>1.7862603925454145E-2</v>
      </c>
      <c r="N101">
        <f>M101*10^4</f>
        <v>178.62603925454144</v>
      </c>
    </row>
    <row r="102" spans="1:15" customFormat="1" x14ac:dyDescent="0.25">
      <c r="A102" t="s">
        <v>54</v>
      </c>
      <c r="B102" t="s">
        <v>15</v>
      </c>
      <c r="C102" s="2" t="s">
        <v>16</v>
      </c>
      <c r="D102">
        <v>5</v>
      </c>
      <c r="E102" s="74">
        <v>1.0349999999999999</v>
      </c>
      <c r="F102" s="76">
        <v>1.8894183489906062</v>
      </c>
      <c r="G102" s="16">
        <f t="shared" si="3"/>
        <v>0.48244989006596067</v>
      </c>
      <c r="H102" s="16">
        <f t="shared" si="4"/>
        <v>9.9867127243653854E-3</v>
      </c>
      <c r="I102" s="16">
        <f t="shared" si="5"/>
        <v>4.9933563621826924E-2</v>
      </c>
    </row>
    <row r="103" spans="1:15" customFormat="1" x14ac:dyDescent="0.25">
      <c r="B103" t="s">
        <v>15</v>
      </c>
      <c r="C103" s="7" t="s">
        <v>17</v>
      </c>
      <c r="D103">
        <v>5</v>
      </c>
      <c r="E103" s="74">
        <v>1.1000000000000001</v>
      </c>
      <c r="F103" s="76">
        <v>1.6391844221735621</v>
      </c>
      <c r="G103" s="16">
        <f t="shared" si="3"/>
        <v>0.37484930153463164</v>
      </c>
      <c r="H103" s="16">
        <f t="shared" si="4"/>
        <v>8.2466846337618978E-3</v>
      </c>
      <c r="I103" s="16">
        <f t="shared" si="5"/>
        <v>4.1233423168809485E-2</v>
      </c>
    </row>
    <row r="104" spans="1:15" customFormat="1" x14ac:dyDescent="0.25">
      <c r="B104" t="s">
        <v>15</v>
      </c>
      <c r="C104" s="7" t="s">
        <v>18</v>
      </c>
      <c r="D104">
        <v>5</v>
      </c>
      <c r="E104" s="74">
        <v>1.04</v>
      </c>
      <c r="F104" s="76">
        <v>2.6778458399485849</v>
      </c>
      <c r="G104" s="16">
        <f t="shared" si="3"/>
        <v>0.82147371117789136</v>
      </c>
      <c r="H104" s="16">
        <f t="shared" si="4"/>
        <v>1.7086653192500141E-2</v>
      </c>
      <c r="I104" s="16">
        <f t="shared" si="5"/>
        <v>8.5433265962500698E-2</v>
      </c>
    </row>
    <row r="105" spans="1:15" customFormat="1" x14ac:dyDescent="0.25">
      <c r="B105" t="s">
        <v>15</v>
      </c>
      <c r="C105" s="2" t="s">
        <v>19</v>
      </c>
      <c r="D105">
        <v>5</v>
      </c>
      <c r="E105" s="74">
        <v>1.375</v>
      </c>
      <c r="F105" s="76">
        <v>1.5295501475474644</v>
      </c>
      <c r="G105" s="16">
        <f t="shared" si="3"/>
        <v>0.32770656344540966</v>
      </c>
      <c r="H105" s="16">
        <f t="shared" si="4"/>
        <v>9.0119304947487659E-3</v>
      </c>
      <c r="I105" s="16">
        <f t="shared" si="5"/>
        <v>4.5059652473743828E-2</v>
      </c>
    </row>
    <row r="106" spans="1:15" customFormat="1" x14ac:dyDescent="0.25">
      <c r="B106" t="s">
        <v>15</v>
      </c>
      <c r="C106" s="2" t="s">
        <v>20</v>
      </c>
      <c r="D106">
        <v>5</v>
      </c>
      <c r="E106" s="74">
        <v>1.2350000000000001</v>
      </c>
      <c r="F106" s="76">
        <v>1.1296522086747993</v>
      </c>
      <c r="G106" s="16">
        <f t="shared" si="3"/>
        <v>0.15575044973016366</v>
      </c>
      <c r="H106" s="16">
        <f t="shared" si="4"/>
        <v>3.8470361083350426E-3</v>
      </c>
      <c r="I106" s="16">
        <f t="shared" si="5"/>
        <v>1.9235180541675213E-2</v>
      </c>
    </row>
    <row r="107" spans="1:15" customFormat="1" x14ac:dyDescent="0.25">
      <c r="B107" t="s">
        <v>15</v>
      </c>
      <c r="C107" s="2" t="s">
        <v>21</v>
      </c>
      <c r="D107">
        <v>5</v>
      </c>
      <c r="E107" s="74">
        <v>1.095</v>
      </c>
      <c r="F107" s="76">
        <v>3.4196640671865595</v>
      </c>
      <c r="G107" s="16">
        <f t="shared" si="3"/>
        <v>1.1404555488902204</v>
      </c>
      <c r="H107" s="16">
        <f t="shared" si="4"/>
        <v>2.4975976520695827E-2</v>
      </c>
      <c r="I107" s="16">
        <f t="shared" si="5"/>
        <v>0.12487988260347914</v>
      </c>
    </row>
    <row r="108" spans="1:15" customFormat="1" x14ac:dyDescent="0.25">
      <c r="B108" t="s">
        <v>15</v>
      </c>
      <c r="C108" s="2" t="s">
        <v>22</v>
      </c>
      <c r="D108">
        <v>5</v>
      </c>
      <c r="E108" s="74">
        <v>1.17</v>
      </c>
      <c r="F108" s="76">
        <v>2.4178080113331823</v>
      </c>
      <c r="G108" s="16">
        <f t="shared" si="3"/>
        <v>0.70965744487326843</v>
      </c>
      <c r="H108" s="16">
        <f t="shared" si="4"/>
        <v>1.660598421003448E-2</v>
      </c>
      <c r="I108" s="16">
        <f t="shared" si="5"/>
        <v>8.3029921050172401E-2</v>
      </c>
      <c r="O108" s="4"/>
    </row>
    <row r="109" spans="1:15" customFormat="1" x14ac:dyDescent="0.25">
      <c r="B109" t="s">
        <v>15</v>
      </c>
      <c r="C109" s="2" t="s">
        <v>23</v>
      </c>
      <c r="D109">
        <v>5</v>
      </c>
      <c r="E109" s="74">
        <v>1.07</v>
      </c>
      <c r="F109" s="76">
        <v>2.2284231379637429</v>
      </c>
      <c r="G109" s="16">
        <f t="shared" si="3"/>
        <v>0.62822194932440945</v>
      </c>
      <c r="H109" s="16">
        <f t="shared" si="4"/>
        <v>1.3443949715542363E-2</v>
      </c>
      <c r="I109" s="16">
        <f t="shared" si="5"/>
        <v>6.7219748577711819E-2</v>
      </c>
    </row>
    <row r="110" spans="1:15" customFormat="1" x14ac:dyDescent="0.25">
      <c r="B110" t="s">
        <v>15</v>
      </c>
      <c r="C110" s="8" t="s">
        <v>24</v>
      </c>
      <c r="D110">
        <v>5</v>
      </c>
      <c r="E110" s="74">
        <v>1.105</v>
      </c>
      <c r="F110" s="76">
        <v>3.7370509247359838</v>
      </c>
      <c r="G110" s="16">
        <f t="shared" si="3"/>
        <v>1.276931897636473</v>
      </c>
      <c r="H110" s="16">
        <f t="shared" si="4"/>
        <v>2.8220194937766053E-2</v>
      </c>
      <c r="I110" s="16">
        <f t="shared" si="5"/>
        <v>0.14110097468883026</v>
      </c>
      <c r="O110" s="14"/>
    </row>
    <row r="111" spans="1:15" customFormat="1" x14ac:dyDescent="0.25">
      <c r="B111" t="s">
        <v>15</v>
      </c>
      <c r="C111" s="2" t="s">
        <v>25</v>
      </c>
      <c r="D111">
        <v>5</v>
      </c>
      <c r="E111" s="74">
        <v>1.095</v>
      </c>
      <c r="F111" s="76">
        <v>2.2786651460916585</v>
      </c>
      <c r="G111" s="16">
        <f t="shared" si="3"/>
        <v>0.6498260128194131</v>
      </c>
      <c r="H111" s="16">
        <f t="shared" si="4"/>
        <v>1.4231189680745148E-2</v>
      </c>
      <c r="I111" s="16">
        <f t="shared" si="5"/>
        <v>7.1155948403725744E-2</v>
      </c>
      <c r="J111">
        <f>SUM(I102:I111)</f>
        <v>0.72828156109247566</v>
      </c>
      <c r="K111">
        <f>(J111/50)*100</f>
        <v>1.4565631221849513</v>
      </c>
      <c r="L111">
        <f>K111*10^4</f>
        <v>14565.631221849513</v>
      </c>
      <c r="M111">
        <f>L111/10^6</f>
        <v>1.4565631221849513E-2</v>
      </c>
      <c r="N111">
        <f>M111*10^4</f>
        <v>145.65631221849515</v>
      </c>
      <c r="O111" s="15"/>
    </row>
    <row r="112" spans="1:15" customFormat="1" x14ac:dyDescent="0.25">
      <c r="A112" t="s">
        <v>55</v>
      </c>
      <c r="B112" t="s">
        <v>15</v>
      </c>
      <c r="C112" s="2" t="s">
        <v>16</v>
      </c>
      <c r="D112">
        <v>5</v>
      </c>
      <c r="E112" s="74">
        <v>1.0649999999999999</v>
      </c>
      <c r="F112" s="76">
        <v>2.5574666116088287</v>
      </c>
      <c r="G112" s="16">
        <f t="shared" si="3"/>
        <v>0.76971064299179637</v>
      </c>
      <c r="H112" s="16">
        <f t="shared" si="4"/>
        <v>1.6394836695725262E-2</v>
      </c>
      <c r="I112" s="16">
        <f t="shared" si="5"/>
        <v>8.1974183478626311E-2</v>
      </c>
    </row>
    <row r="113" spans="1:15" customFormat="1" x14ac:dyDescent="0.25">
      <c r="B113" t="s">
        <v>15</v>
      </c>
      <c r="C113" s="7" t="s">
        <v>17</v>
      </c>
      <c r="D113">
        <v>5</v>
      </c>
      <c r="E113" s="74">
        <v>1.17</v>
      </c>
      <c r="F113" s="76">
        <v>2.2379818422983826</v>
      </c>
      <c r="G113" s="16">
        <f t="shared" si="3"/>
        <v>0.6323321921883045</v>
      </c>
      <c r="H113" s="16">
        <f t="shared" si="4"/>
        <v>1.4796573297206326E-2</v>
      </c>
      <c r="I113" s="16">
        <f t="shared" si="5"/>
        <v>7.3982866486031626E-2</v>
      </c>
    </row>
    <row r="114" spans="1:15" customFormat="1" x14ac:dyDescent="0.25">
      <c r="B114" t="s">
        <v>15</v>
      </c>
      <c r="C114" s="7" t="s">
        <v>18</v>
      </c>
      <c r="D114">
        <v>5</v>
      </c>
      <c r="E114" s="74">
        <v>1.27</v>
      </c>
      <c r="F114" s="76">
        <v>1.8387430242688245</v>
      </c>
      <c r="G114" s="16">
        <f t="shared" si="3"/>
        <v>0.4606595004355945</v>
      </c>
      <c r="H114" s="16">
        <f t="shared" si="4"/>
        <v>1.17007513110641E-2</v>
      </c>
      <c r="I114" s="16">
        <f t="shared" si="5"/>
        <v>5.8503756555320502E-2</v>
      </c>
    </row>
    <row r="115" spans="1:15" customFormat="1" x14ac:dyDescent="0.25">
      <c r="B115" t="s">
        <v>15</v>
      </c>
      <c r="C115" s="2" t="s">
        <v>19</v>
      </c>
      <c r="D115">
        <v>5</v>
      </c>
      <c r="E115" s="74">
        <v>1.22</v>
      </c>
      <c r="F115" s="76">
        <v>1.608713029576335</v>
      </c>
      <c r="G115" s="16">
        <f t="shared" si="3"/>
        <v>0.36174660271782405</v>
      </c>
      <c r="H115" s="16">
        <f t="shared" si="4"/>
        <v>8.8266171063149067E-3</v>
      </c>
      <c r="I115" s="16">
        <f t="shared" si="5"/>
        <v>4.4133085531574537E-2</v>
      </c>
    </row>
    <row r="116" spans="1:15" customFormat="1" x14ac:dyDescent="0.25">
      <c r="B116" t="s">
        <v>15</v>
      </c>
      <c r="C116" s="2" t="s">
        <v>20</v>
      </c>
      <c r="D116">
        <v>5</v>
      </c>
      <c r="E116" s="74">
        <v>1.33</v>
      </c>
      <c r="F116" s="76">
        <v>2.468780626865783</v>
      </c>
      <c r="G116" s="16">
        <f t="shared" si="3"/>
        <v>0.73157566955228659</v>
      </c>
      <c r="H116" s="16">
        <f t="shared" si="4"/>
        <v>1.9459912810090824E-2</v>
      </c>
      <c r="I116" s="16">
        <f t="shared" si="5"/>
        <v>9.7299564050454118E-2</v>
      </c>
    </row>
    <row r="117" spans="1:15" customFormat="1" x14ac:dyDescent="0.25">
      <c r="B117" t="s">
        <v>15</v>
      </c>
      <c r="C117" s="2" t="s">
        <v>21</v>
      </c>
      <c r="D117">
        <v>5</v>
      </c>
      <c r="E117" s="74">
        <v>1.35</v>
      </c>
      <c r="F117" s="76">
        <v>2.6180995358038919</v>
      </c>
      <c r="G117" s="16">
        <f t="shared" si="3"/>
        <v>0.79578280039567351</v>
      </c>
      <c r="H117" s="16">
        <f t="shared" si="4"/>
        <v>2.1486135610683185E-2</v>
      </c>
      <c r="I117" s="16">
        <f t="shared" si="5"/>
        <v>0.10743067805341593</v>
      </c>
    </row>
    <row r="118" spans="1:15" customFormat="1" x14ac:dyDescent="0.25">
      <c r="B118" t="s">
        <v>15</v>
      </c>
      <c r="C118" s="2" t="s">
        <v>22</v>
      </c>
      <c r="D118">
        <v>5</v>
      </c>
      <c r="E118" s="74">
        <v>1.2050000000000001</v>
      </c>
      <c r="F118" s="76">
        <v>2.3792782427121084</v>
      </c>
      <c r="G118" s="16">
        <f t="shared" si="3"/>
        <v>0.69308964436620646</v>
      </c>
      <c r="H118" s="16">
        <f t="shared" si="4"/>
        <v>1.6703460429225575E-2</v>
      </c>
      <c r="I118" s="16">
        <f t="shared" si="5"/>
        <v>8.3517302146127875E-2</v>
      </c>
    </row>
    <row r="119" spans="1:15" customFormat="1" x14ac:dyDescent="0.25">
      <c r="B119" t="s">
        <v>15</v>
      </c>
      <c r="C119" s="2" t="s">
        <v>23</v>
      </c>
      <c r="D119">
        <v>5</v>
      </c>
      <c r="E119" s="74">
        <v>1.105</v>
      </c>
      <c r="F119" s="76">
        <v>3.6589023658682862</v>
      </c>
      <c r="G119" s="16">
        <f t="shared" si="3"/>
        <v>1.243328017323363</v>
      </c>
      <c r="H119" s="16">
        <f t="shared" si="4"/>
        <v>2.7477549182846322E-2</v>
      </c>
      <c r="I119" s="16">
        <f t="shared" si="5"/>
        <v>0.13738774591423161</v>
      </c>
    </row>
    <row r="120" spans="1:15" customFormat="1" x14ac:dyDescent="0.25">
      <c r="B120" t="s">
        <v>15</v>
      </c>
      <c r="C120" s="8" t="s">
        <v>24</v>
      </c>
      <c r="D120">
        <v>5</v>
      </c>
      <c r="E120" s="74">
        <v>1</v>
      </c>
      <c r="F120" s="76">
        <v>1.8390409590409607</v>
      </c>
      <c r="G120" s="16">
        <f t="shared" si="3"/>
        <v>0.46078761238761307</v>
      </c>
      <c r="H120" s="16">
        <f t="shared" si="4"/>
        <v>9.2157522477522621E-3</v>
      </c>
      <c r="I120" s="16">
        <f t="shared" si="5"/>
        <v>4.6078761238761312E-2</v>
      </c>
    </row>
    <row r="121" spans="1:15" customFormat="1" x14ac:dyDescent="0.25">
      <c r="B121" t="s">
        <v>15</v>
      </c>
      <c r="C121" s="2" t="s">
        <v>25</v>
      </c>
      <c r="D121">
        <v>5</v>
      </c>
      <c r="E121" s="74">
        <v>1.0149999999999999</v>
      </c>
      <c r="F121" s="76">
        <v>1.7095322806316147</v>
      </c>
      <c r="G121" s="16">
        <f t="shared" si="3"/>
        <v>0.40509888067159433</v>
      </c>
      <c r="H121" s="16">
        <f t="shared" si="4"/>
        <v>8.2235072776333639E-3</v>
      </c>
      <c r="I121" s="16">
        <f t="shared" si="5"/>
        <v>4.1117536388166821E-2</v>
      </c>
      <c r="J121">
        <f>SUM(I112:I121)</f>
        <v>0.7714254798427107</v>
      </c>
      <c r="K121">
        <f>(J121/50)*100</f>
        <v>1.5428509596854214</v>
      </c>
      <c r="L121">
        <f>K121*10^4</f>
        <v>15428.509596854214</v>
      </c>
      <c r="M121">
        <f>L121/10^6</f>
        <v>1.5428509596854214E-2</v>
      </c>
      <c r="N121">
        <f>M121*10^4</f>
        <v>154.28509596854212</v>
      </c>
    </row>
    <row r="122" spans="1:15" customFormat="1" x14ac:dyDescent="0.25">
      <c r="A122" t="s">
        <v>56</v>
      </c>
      <c r="B122" t="s">
        <v>15</v>
      </c>
      <c r="C122" s="2" t="s">
        <v>16</v>
      </c>
      <c r="D122">
        <v>5</v>
      </c>
      <c r="E122" s="74">
        <v>1.155</v>
      </c>
      <c r="F122" s="76">
        <v>3.628214914314102</v>
      </c>
      <c r="G122" s="16">
        <f t="shared" si="3"/>
        <v>1.2301324131550637</v>
      </c>
      <c r="H122" s="16">
        <f t="shared" si="4"/>
        <v>2.8416058743881974E-2</v>
      </c>
      <c r="I122" s="16">
        <f t="shared" si="5"/>
        <v>0.14208029371940986</v>
      </c>
      <c r="O122" s="14"/>
    </row>
    <row r="123" spans="1:15" customFormat="1" x14ac:dyDescent="0.25">
      <c r="B123" t="s">
        <v>15</v>
      </c>
      <c r="C123" s="7" t="s">
        <v>17</v>
      </c>
      <c r="D123">
        <v>5</v>
      </c>
      <c r="E123" s="74">
        <v>1.1499999999999999</v>
      </c>
      <c r="F123" s="76">
        <v>3.2289986008395006</v>
      </c>
      <c r="G123" s="16">
        <f t="shared" si="3"/>
        <v>1.0584693983609852</v>
      </c>
      <c r="H123" s="16">
        <f t="shared" si="4"/>
        <v>2.4344796162302659E-2</v>
      </c>
      <c r="I123" s="16">
        <f t="shared" si="5"/>
        <v>0.1217239808115133</v>
      </c>
      <c r="O123" s="15"/>
    </row>
    <row r="124" spans="1:15" customFormat="1" x14ac:dyDescent="0.25">
      <c r="B124" t="s">
        <v>15</v>
      </c>
      <c r="C124" s="7" t="s">
        <v>18</v>
      </c>
      <c r="D124">
        <v>5</v>
      </c>
      <c r="E124" s="74">
        <v>1.18</v>
      </c>
      <c r="F124" s="76">
        <v>1.3691507452755249</v>
      </c>
      <c r="G124" s="16">
        <f t="shared" si="3"/>
        <v>0.25873482046847568</v>
      </c>
      <c r="H124" s="16">
        <f t="shared" si="4"/>
        <v>6.1061417630560253E-3</v>
      </c>
      <c r="I124" s="16">
        <f t="shared" si="5"/>
        <v>3.0530708815280125E-2</v>
      </c>
    </row>
    <row r="125" spans="1:15" customFormat="1" x14ac:dyDescent="0.25">
      <c r="B125" t="s">
        <v>15</v>
      </c>
      <c r="C125" s="2" t="s">
        <v>19</v>
      </c>
      <c r="D125">
        <v>5</v>
      </c>
      <c r="E125" s="74">
        <v>1.1499999999999999</v>
      </c>
      <c r="F125" s="76">
        <v>1.9582555733634843</v>
      </c>
      <c r="G125" s="16">
        <f t="shared" si="3"/>
        <v>0.51204989654629829</v>
      </c>
      <c r="H125" s="16">
        <f t="shared" si="4"/>
        <v>1.177714762056486E-2</v>
      </c>
      <c r="I125" s="16">
        <f t="shared" si="5"/>
        <v>5.8885738102824298E-2</v>
      </c>
    </row>
    <row r="126" spans="1:15" customFormat="1" x14ac:dyDescent="0.25">
      <c r="B126" t="s">
        <v>15</v>
      </c>
      <c r="C126" s="2" t="s">
        <v>20</v>
      </c>
      <c r="D126">
        <v>5</v>
      </c>
      <c r="E126" s="74">
        <v>0.98</v>
      </c>
      <c r="F126" s="76">
        <v>3.7988523846610116</v>
      </c>
      <c r="G126" s="16">
        <f t="shared" si="3"/>
        <v>1.3035065254042348</v>
      </c>
      <c r="H126" s="16">
        <f t="shared" si="4"/>
        <v>2.5548727897923004E-2</v>
      </c>
      <c r="I126" s="16">
        <f t="shared" si="5"/>
        <v>0.12774363948961501</v>
      </c>
    </row>
    <row r="127" spans="1:15" customFormat="1" x14ac:dyDescent="0.25">
      <c r="B127" t="s">
        <v>15</v>
      </c>
      <c r="C127" s="2" t="s">
        <v>21</v>
      </c>
      <c r="D127">
        <v>5</v>
      </c>
      <c r="E127" s="74">
        <v>1.18</v>
      </c>
      <c r="F127" s="76">
        <v>2.4588111888111932</v>
      </c>
      <c r="G127" s="16">
        <f t="shared" si="3"/>
        <v>0.72728881118881294</v>
      </c>
      <c r="H127" s="16">
        <f t="shared" si="4"/>
        <v>1.7164015944055984E-2</v>
      </c>
      <c r="I127" s="16">
        <f t="shared" si="5"/>
        <v>8.5820079720279913E-2</v>
      </c>
    </row>
    <row r="128" spans="1:15" customFormat="1" x14ac:dyDescent="0.25">
      <c r="B128" t="s">
        <v>15</v>
      </c>
      <c r="C128" s="2" t="s">
        <v>22</v>
      </c>
      <c r="D128">
        <v>5</v>
      </c>
      <c r="E128" s="74">
        <v>1.325</v>
      </c>
      <c r="F128" s="76">
        <v>4.3746871512374739</v>
      </c>
      <c r="G128" s="16">
        <f t="shared" si="3"/>
        <v>1.5511154750321137</v>
      </c>
      <c r="H128" s="16">
        <f t="shared" si="4"/>
        <v>4.1104560088351012E-2</v>
      </c>
      <c r="I128" s="16">
        <f t="shared" si="5"/>
        <v>0.20552280044175505</v>
      </c>
    </row>
    <row r="129" spans="1:15" customFormat="1" x14ac:dyDescent="0.25">
      <c r="B129" t="s">
        <v>15</v>
      </c>
      <c r="C129" s="2" t="s">
        <v>23</v>
      </c>
      <c r="D129">
        <v>5</v>
      </c>
      <c r="E129" s="74">
        <v>1.2849999999999999</v>
      </c>
      <c r="F129" s="76">
        <v>4.3861434329060147</v>
      </c>
      <c r="G129" s="16">
        <f t="shared" si="3"/>
        <v>1.5560416761495863</v>
      </c>
      <c r="H129" s="16">
        <f t="shared" si="4"/>
        <v>3.9990271077044365E-2</v>
      </c>
      <c r="I129" s="16">
        <f t="shared" si="5"/>
        <v>0.19995135538522182</v>
      </c>
    </row>
    <row r="130" spans="1:15" customFormat="1" x14ac:dyDescent="0.25">
      <c r="B130" t="s">
        <v>15</v>
      </c>
      <c r="C130" s="8" t="s">
        <v>24</v>
      </c>
      <c r="D130">
        <v>5</v>
      </c>
      <c r="E130" s="74">
        <v>1.01</v>
      </c>
      <c r="F130" s="76">
        <v>3.4593602558976331</v>
      </c>
      <c r="G130" s="16">
        <f t="shared" ref="G130:G151" si="6">-0.33+0.43*(F130)</f>
        <v>1.1575249100359821</v>
      </c>
      <c r="H130" s="16">
        <f t="shared" ref="H130:H151" si="7">E130*(G130/50)</f>
        <v>2.3382003182726839E-2</v>
      </c>
      <c r="I130" s="16">
        <f t="shared" ref="I130:I151" si="8">H130*D130</f>
        <v>0.1169100159136342</v>
      </c>
    </row>
    <row r="131" spans="1:15" customFormat="1" x14ac:dyDescent="0.25">
      <c r="B131" t="s">
        <v>15</v>
      </c>
      <c r="C131" s="2" t="s">
        <v>25</v>
      </c>
      <c r="D131">
        <v>5</v>
      </c>
      <c r="E131" s="74">
        <v>0.98</v>
      </c>
      <c r="F131" s="76">
        <v>4.256173482792172</v>
      </c>
      <c r="G131" s="16">
        <f t="shared" si="6"/>
        <v>1.5001545976006339</v>
      </c>
      <c r="H131" s="16">
        <f t="shared" si="7"/>
        <v>2.9403030112972423E-2</v>
      </c>
      <c r="I131" s="16">
        <f t="shared" si="8"/>
        <v>0.14701515056486211</v>
      </c>
      <c r="J131">
        <f>SUM(I122:I131)</f>
        <v>1.2361837629643957</v>
      </c>
      <c r="K131">
        <f>(J131/50)*100</f>
        <v>2.4723675259287914</v>
      </c>
      <c r="L131">
        <f>K131*10^4</f>
        <v>24723.675259287913</v>
      </c>
      <c r="M131">
        <f>L131/10^6</f>
        <v>2.4723675259287915E-2</v>
      </c>
      <c r="N131">
        <f>M131*10^4</f>
        <v>247.23675259287916</v>
      </c>
    </row>
    <row r="132" spans="1:15" customFormat="1" x14ac:dyDescent="0.25">
      <c r="A132" t="s">
        <v>57</v>
      </c>
      <c r="B132" t="s">
        <v>15</v>
      </c>
      <c r="C132" s="2" t="s">
        <v>16</v>
      </c>
      <c r="D132">
        <v>5</v>
      </c>
      <c r="E132" s="74">
        <v>1.2649999999999999</v>
      </c>
      <c r="F132" s="76">
        <v>2.8285907304078206</v>
      </c>
      <c r="G132" s="16">
        <f t="shared" si="6"/>
        <v>0.88629401407536279</v>
      </c>
      <c r="H132" s="16">
        <f t="shared" si="7"/>
        <v>2.2423238556106676E-2</v>
      </c>
      <c r="I132" s="16">
        <f t="shared" si="8"/>
        <v>0.11211619278053338</v>
      </c>
    </row>
    <row r="133" spans="1:15" customFormat="1" x14ac:dyDescent="0.25">
      <c r="B133" t="s">
        <v>15</v>
      </c>
      <c r="C133" s="7" t="s">
        <v>17</v>
      </c>
      <c r="D133">
        <v>5</v>
      </c>
      <c r="E133" s="74">
        <v>1.2549999999999999</v>
      </c>
      <c r="F133" s="76">
        <v>1.5281403238263502</v>
      </c>
      <c r="G133" s="16">
        <f t="shared" si="6"/>
        <v>0.32710033924533061</v>
      </c>
      <c r="H133" s="16">
        <f t="shared" si="7"/>
        <v>8.2102185150577985E-3</v>
      </c>
      <c r="I133" s="16">
        <f t="shared" si="8"/>
        <v>4.1051092575288994E-2</v>
      </c>
      <c r="O133" s="14"/>
    </row>
    <row r="134" spans="1:15" customFormat="1" x14ac:dyDescent="0.25">
      <c r="B134" t="s">
        <v>15</v>
      </c>
      <c r="C134" s="7" t="s">
        <v>18</v>
      </c>
      <c r="D134">
        <v>5</v>
      </c>
      <c r="E134" s="74">
        <v>1.4450000000000001</v>
      </c>
      <c r="F134" s="76">
        <v>1.349180551600301</v>
      </c>
      <c r="G134" s="16">
        <f t="shared" si="6"/>
        <v>0.25014763718812943</v>
      </c>
      <c r="H134" s="16">
        <f t="shared" si="7"/>
        <v>7.2292667147369405E-3</v>
      </c>
      <c r="I134" s="16">
        <f t="shared" si="8"/>
        <v>3.61463335736847E-2</v>
      </c>
      <c r="O134" s="15"/>
    </row>
    <row r="135" spans="1:15" customFormat="1" x14ac:dyDescent="0.25">
      <c r="B135" t="s">
        <v>15</v>
      </c>
      <c r="C135" s="2" t="s">
        <v>19</v>
      </c>
      <c r="D135">
        <v>5</v>
      </c>
      <c r="E135" s="74">
        <v>1.51</v>
      </c>
      <c r="F135" s="76">
        <v>0.9594123981103011</v>
      </c>
      <c r="G135" s="16">
        <f t="shared" si="6"/>
        <v>8.2547331187429462E-2</v>
      </c>
      <c r="H135" s="16">
        <f t="shared" si="7"/>
        <v>2.4929294018603697E-3</v>
      </c>
      <c r="I135" s="16">
        <f t="shared" si="8"/>
        <v>1.2464647009301848E-2</v>
      </c>
    </row>
    <row r="136" spans="1:15" customFormat="1" x14ac:dyDescent="0.25">
      <c r="B136" t="s">
        <v>15</v>
      </c>
      <c r="C136" s="2" t="s">
        <v>20</v>
      </c>
      <c r="D136">
        <v>5</v>
      </c>
      <c r="E136" s="74">
        <v>1.49</v>
      </c>
      <c r="F136" s="76">
        <v>1.649670065986812</v>
      </c>
      <c r="G136" s="16">
        <f t="shared" si="6"/>
        <v>0.37935812837432908</v>
      </c>
      <c r="H136" s="16">
        <f t="shared" si="7"/>
        <v>1.1304872225555007E-2</v>
      </c>
      <c r="I136" s="16">
        <f t="shared" si="8"/>
        <v>5.6524361127775036E-2</v>
      </c>
    </row>
    <row r="137" spans="1:15" customFormat="1" x14ac:dyDescent="0.25">
      <c r="B137" t="s">
        <v>15</v>
      </c>
      <c r="C137" s="2" t="s">
        <v>21</v>
      </c>
      <c r="D137">
        <v>5</v>
      </c>
      <c r="E137" s="74">
        <v>1.425</v>
      </c>
      <c r="F137" s="76">
        <v>2.1297840431913535</v>
      </c>
      <c r="G137" s="16">
        <f t="shared" si="6"/>
        <v>0.58580713857228206</v>
      </c>
      <c r="H137" s="16">
        <f t="shared" si="7"/>
        <v>1.6695503449310038E-2</v>
      </c>
      <c r="I137" s="16">
        <f t="shared" si="8"/>
        <v>8.3477517246550184E-2</v>
      </c>
    </row>
    <row r="138" spans="1:15" customFormat="1" x14ac:dyDescent="0.25">
      <c r="B138" t="s">
        <v>15</v>
      </c>
      <c r="C138" s="2" t="s">
        <v>22</v>
      </c>
      <c r="D138">
        <v>5</v>
      </c>
      <c r="E138" s="74">
        <v>1.42</v>
      </c>
      <c r="F138" s="76">
        <v>0.90951833614092725</v>
      </c>
      <c r="G138" s="16">
        <f t="shared" si="6"/>
        <v>6.1092884540598691E-2</v>
      </c>
      <c r="H138" s="16">
        <f t="shared" si="7"/>
        <v>1.7350379209530027E-3</v>
      </c>
      <c r="I138" s="16">
        <f t="shared" si="8"/>
        <v>8.6751896047650139E-3</v>
      </c>
    </row>
    <row r="139" spans="1:15" customFormat="1" x14ac:dyDescent="0.25">
      <c r="B139" t="s">
        <v>15</v>
      </c>
      <c r="C139" s="2" t="s">
        <v>23</v>
      </c>
      <c r="D139">
        <v>5</v>
      </c>
      <c r="E139" s="74">
        <v>1.4550000000000001</v>
      </c>
      <c r="F139" s="76">
        <v>1.4388973613306022</v>
      </c>
      <c r="G139" s="16">
        <f t="shared" si="6"/>
        <v>0.28872586537215889</v>
      </c>
      <c r="H139" s="16">
        <f t="shared" si="7"/>
        <v>8.4019226823298238E-3</v>
      </c>
      <c r="I139" s="16">
        <f t="shared" si="8"/>
        <v>4.2009613411649119E-2</v>
      </c>
    </row>
    <row r="140" spans="1:15" customFormat="1" x14ac:dyDescent="0.25">
      <c r="B140" t="s">
        <v>15</v>
      </c>
      <c r="C140" s="8" t="s">
        <v>24</v>
      </c>
      <c r="D140">
        <v>5</v>
      </c>
      <c r="E140" s="74">
        <v>1.34</v>
      </c>
      <c r="F140" s="76">
        <v>2.8885008059538499</v>
      </c>
      <c r="G140" s="16">
        <f t="shared" si="6"/>
        <v>0.9120553465601553</v>
      </c>
      <c r="H140" s="16">
        <f t="shared" si="7"/>
        <v>2.4443083287812167E-2</v>
      </c>
      <c r="I140" s="16">
        <f t="shared" si="8"/>
        <v>0.12221541643906084</v>
      </c>
    </row>
    <row r="141" spans="1:15" customFormat="1" x14ac:dyDescent="0.25">
      <c r="B141" t="s">
        <v>15</v>
      </c>
      <c r="C141" s="2" t="s">
        <v>25</v>
      </c>
      <c r="D141">
        <v>5</v>
      </c>
      <c r="E141" s="74">
        <v>1.1850000000000001</v>
      </c>
      <c r="F141" s="76">
        <v>1.7993283214234688</v>
      </c>
      <c r="G141" s="16">
        <f t="shared" si="6"/>
        <v>0.44371117821209155</v>
      </c>
      <c r="H141" s="16">
        <f t="shared" si="7"/>
        <v>1.051595492362657E-2</v>
      </c>
      <c r="I141" s="16">
        <f t="shared" si="8"/>
        <v>5.2579774618132853E-2</v>
      </c>
      <c r="J141">
        <f>SUM(I132:I141)</f>
        <v>0.56726013838674194</v>
      </c>
      <c r="K141">
        <f>(J141/50)*100</f>
        <v>1.1345202767734839</v>
      </c>
      <c r="L141">
        <f>K141*10^4</f>
        <v>11345.20276773484</v>
      </c>
      <c r="M141">
        <f>L141/10^6</f>
        <v>1.134520276773484E-2</v>
      </c>
      <c r="N141">
        <f>M141*10^4</f>
        <v>113.4520276773484</v>
      </c>
    </row>
    <row r="142" spans="1:15" customFormat="1" x14ac:dyDescent="0.25">
      <c r="A142" t="s">
        <v>58</v>
      </c>
      <c r="B142" t="s">
        <v>15</v>
      </c>
      <c r="C142" s="2" t="s">
        <v>16</v>
      </c>
      <c r="D142">
        <v>5</v>
      </c>
      <c r="E142" s="74">
        <v>1.0649999999999999</v>
      </c>
      <c r="F142" s="76">
        <v>2.5787108765297297</v>
      </c>
      <c r="G142" s="16">
        <f t="shared" si="6"/>
        <v>0.77884567690778361</v>
      </c>
      <c r="H142" s="16">
        <f t="shared" si="7"/>
        <v>1.6589412918135791E-2</v>
      </c>
      <c r="I142" s="16">
        <f t="shared" si="8"/>
        <v>8.2947064590678951E-2</v>
      </c>
    </row>
    <row r="143" spans="1:15" customFormat="1" x14ac:dyDescent="0.25">
      <c r="B143" t="s">
        <v>15</v>
      </c>
      <c r="C143" s="7" t="s">
        <v>17</v>
      </c>
      <c r="D143">
        <v>5</v>
      </c>
      <c r="E143" s="74">
        <v>1.21</v>
      </c>
      <c r="F143" s="76">
        <v>1.7890309690309718</v>
      </c>
      <c r="G143" s="16">
        <f t="shared" si="6"/>
        <v>0.43928331668331783</v>
      </c>
      <c r="H143" s="16">
        <f t="shared" si="7"/>
        <v>1.063065626373629E-2</v>
      </c>
      <c r="I143" s="16">
        <f t="shared" si="8"/>
        <v>5.3153281318681453E-2</v>
      </c>
    </row>
    <row r="144" spans="1:15" customFormat="1" x14ac:dyDescent="0.25">
      <c r="B144" t="s">
        <v>15</v>
      </c>
      <c r="C144" s="7" t="s">
        <v>18</v>
      </c>
      <c r="D144">
        <v>5</v>
      </c>
      <c r="E144" s="74">
        <v>1.1950000000000001</v>
      </c>
      <c r="F144" s="76">
        <v>1.4293783258139565</v>
      </c>
      <c r="G144" s="16">
        <f t="shared" si="6"/>
        <v>0.28463268010000126</v>
      </c>
      <c r="H144" s="16">
        <f t="shared" si="7"/>
        <v>6.8027210543900301E-3</v>
      </c>
      <c r="I144" s="16">
        <f t="shared" si="8"/>
        <v>3.4013605271950152E-2</v>
      </c>
      <c r="O144" s="14"/>
    </row>
    <row r="145" spans="1:15" x14ac:dyDescent="0.25">
      <c r="B145" t="s">
        <v>15</v>
      </c>
      <c r="C145" s="2" t="s">
        <v>19</v>
      </c>
      <c r="D145">
        <v>5</v>
      </c>
      <c r="E145" s="74">
        <v>1.28</v>
      </c>
      <c r="F145" s="76">
        <v>1.5194324540367721</v>
      </c>
      <c r="G145" s="16">
        <f t="shared" si="6"/>
        <v>0.32335595523581201</v>
      </c>
      <c r="H145" s="16">
        <f t="shared" si="7"/>
        <v>8.2779124540367875E-3</v>
      </c>
      <c r="I145" s="16">
        <f t="shared" si="8"/>
        <v>4.1389562270183936E-2</v>
      </c>
      <c r="O145" s="15"/>
    </row>
    <row r="146" spans="1:15" x14ac:dyDescent="0.25">
      <c r="B146" t="s">
        <v>15</v>
      </c>
      <c r="C146" s="2" t="s">
        <v>20</v>
      </c>
      <c r="D146">
        <v>5</v>
      </c>
      <c r="E146" s="74">
        <v>1.26</v>
      </c>
      <c r="F146" s="76">
        <v>2.0794723166100271</v>
      </c>
      <c r="G146" s="16">
        <f t="shared" si="6"/>
        <v>0.5641730961423117</v>
      </c>
      <c r="H146" s="16">
        <f t="shared" si="7"/>
        <v>1.4217162022786254E-2</v>
      </c>
      <c r="I146" s="16">
        <f t="shared" si="8"/>
        <v>7.1085810113931266E-2</v>
      </c>
    </row>
    <row r="147" spans="1:15" x14ac:dyDescent="0.25">
      <c r="B147" t="s">
        <v>15</v>
      </c>
      <c r="C147" s="2" t="s">
        <v>21</v>
      </c>
      <c r="D147">
        <v>5</v>
      </c>
      <c r="E147" s="74">
        <v>1.4350000000000001</v>
      </c>
      <c r="F147" s="76">
        <v>1.6193205435651472</v>
      </c>
      <c r="G147" s="16">
        <f t="shared" si="6"/>
        <v>0.36630783373301329</v>
      </c>
      <c r="H147" s="16">
        <f t="shared" si="7"/>
        <v>1.0513034828137481E-2</v>
      </c>
      <c r="I147" s="16">
        <f t="shared" si="8"/>
        <v>5.2565174140687405E-2</v>
      </c>
    </row>
    <row r="148" spans="1:15" x14ac:dyDescent="0.25">
      <c r="B148" t="s">
        <v>15</v>
      </c>
      <c r="C148" s="2" t="s">
        <v>22</v>
      </c>
      <c r="D148">
        <v>5</v>
      </c>
      <c r="E148" s="74">
        <v>1.4</v>
      </c>
      <c r="F148" s="76">
        <v>3.286713286713284</v>
      </c>
      <c r="G148" s="16">
        <f t="shared" si="6"/>
        <v>1.0832867132867121</v>
      </c>
      <c r="H148" s="16">
        <f t="shared" si="7"/>
        <v>3.0332027972027938E-2</v>
      </c>
      <c r="I148" s="16">
        <f t="shared" si="8"/>
        <v>0.15166013986013968</v>
      </c>
    </row>
    <row r="149" spans="1:15" x14ac:dyDescent="0.25">
      <c r="B149" t="s">
        <v>15</v>
      </c>
      <c r="C149" s="2" t="s">
        <v>23</v>
      </c>
      <c r="D149">
        <v>5</v>
      </c>
      <c r="E149" s="74">
        <v>1.27</v>
      </c>
      <c r="F149" s="76">
        <v>2.1593542147228311</v>
      </c>
      <c r="G149" s="16">
        <f t="shared" si="6"/>
        <v>0.59852231233081743</v>
      </c>
      <c r="H149" s="16">
        <f t="shared" si="7"/>
        <v>1.5202466733202762E-2</v>
      </c>
      <c r="I149" s="16">
        <f t="shared" si="8"/>
        <v>7.6012333666013815E-2</v>
      </c>
    </row>
    <row r="150" spans="1:15" x14ac:dyDescent="0.25">
      <c r="B150" t="s">
        <v>15</v>
      </c>
      <c r="C150" s="8" t="s">
        <v>24</v>
      </c>
      <c r="D150">
        <v>5</v>
      </c>
      <c r="E150" s="74">
        <v>1.06</v>
      </c>
      <c r="F150" s="76">
        <v>3.7088663834606175</v>
      </c>
      <c r="G150" s="16">
        <f t="shared" si="6"/>
        <v>1.2648125448880654</v>
      </c>
      <c r="H150" s="16">
        <f t="shared" si="7"/>
        <v>2.6814025951626987E-2</v>
      </c>
      <c r="I150" s="16">
        <f t="shared" si="8"/>
        <v>0.13407012975813493</v>
      </c>
    </row>
    <row r="151" spans="1:15" x14ac:dyDescent="0.25">
      <c r="B151" t="s">
        <v>15</v>
      </c>
      <c r="C151" s="2" t="s">
        <v>25</v>
      </c>
      <c r="D151">
        <v>5</v>
      </c>
      <c r="E151" s="74">
        <v>0.93</v>
      </c>
      <c r="F151" s="76">
        <v>2.649158293091487</v>
      </c>
      <c r="G151" s="16">
        <f t="shared" si="6"/>
        <v>0.80913806602933924</v>
      </c>
      <c r="H151" s="16">
        <f t="shared" si="7"/>
        <v>1.5049968028145708E-2</v>
      </c>
      <c r="I151" s="16">
        <f t="shared" si="8"/>
        <v>7.5249840140728538E-2</v>
      </c>
      <c r="J151">
        <f>SUM(I142:I151)</f>
        <v>0.77214694113113014</v>
      </c>
      <c r="K151">
        <f>(J151/50)*100</f>
        <v>1.5442938822622603</v>
      </c>
      <c r="L151">
        <f>K151*10^4</f>
        <v>15442.938822622602</v>
      </c>
      <c r="M151">
        <f>L151/10^6</f>
        <v>1.5442938822622602E-2</v>
      </c>
      <c r="N151">
        <f>M151*10^4</f>
        <v>154.42938822622602</v>
      </c>
    </row>
    <row r="152" spans="1:15" x14ac:dyDescent="0.25">
      <c r="A152" t="s">
        <v>40</v>
      </c>
      <c r="B152" t="s">
        <v>41</v>
      </c>
      <c r="C152" t="s">
        <v>16</v>
      </c>
      <c r="D152">
        <v>5</v>
      </c>
      <c r="E152" s="74">
        <v>1.22</v>
      </c>
      <c r="F152" s="10">
        <v>1.2390087929656333</v>
      </c>
      <c r="G152" s="16">
        <v>0.28560351718625332</v>
      </c>
      <c r="H152" s="16">
        <v>3.4843629096722901E-3</v>
      </c>
      <c r="I152" s="16">
        <v>1.7421814548361451E-2</v>
      </c>
    </row>
    <row r="153" spans="1:15" x14ac:dyDescent="0.25">
      <c r="B153" t="s">
        <v>41</v>
      </c>
      <c r="C153" t="s">
        <v>17</v>
      </c>
      <c r="D153">
        <v>5</v>
      </c>
      <c r="E153" s="74">
        <v>1.52</v>
      </c>
      <c r="F153" s="10">
        <v>1.5893642542982787</v>
      </c>
      <c r="G153" s="16">
        <v>0.42574570171931159</v>
      </c>
      <c r="H153" s="16">
        <v>6.4713346661335359E-3</v>
      </c>
      <c r="I153" s="16">
        <v>3.2356673330667676E-2</v>
      </c>
    </row>
    <row r="154" spans="1:15" x14ac:dyDescent="0.25">
      <c r="B154" t="s">
        <v>41</v>
      </c>
      <c r="C154" t="s">
        <v>18</v>
      </c>
      <c r="D154">
        <v>5</v>
      </c>
      <c r="E154" s="74">
        <v>1.44</v>
      </c>
      <c r="F154" s="10">
        <v>1.3294682127149051</v>
      </c>
      <c r="G154" s="16">
        <v>0.3217872850859621</v>
      </c>
      <c r="H154" s="16">
        <v>4.6337369052378546E-3</v>
      </c>
      <c r="I154" s="16">
        <v>2.3168684526189275E-2</v>
      </c>
    </row>
    <row r="155" spans="1:15" x14ac:dyDescent="0.25">
      <c r="B155" t="s">
        <v>41</v>
      </c>
      <c r="C155" t="s">
        <v>19</v>
      </c>
      <c r="D155">
        <v>5</v>
      </c>
      <c r="E155" s="74">
        <v>1.4</v>
      </c>
      <c r="F155" s="10">
        <v>1.3296011196641009</v>
      </c>
      <c r="G155" s="16">
        <v>0.32184044786564037</v>
      </c>
      <c r="H155" s="16">
        <v>4.505766270118965E-3</v>
      </c>
      <c r="I155" s="16">
        <v>2.2528831350594823E-2</v>
      </c>
    </row>
    <row r="156" spans="1:15" x14ac:dyDescent="0.25">
      <c r="B156" t="s">
        <v>41</v>
      </c>
      <c r="C156" t="s">
        <v>20</v>
      </c>
      <c r="D156">
        <v>5</v>
      </c>
      <c r="E156" s="74">
        <v>1.18</v>
      </c>
      <c r="F156" s="10">
        <v>1.6093562574969882</v>
      </c>
      <c r="G156" s="16">
        <v>0.43374250299879535</v>
      </c>
      <c r="H156" s="16">
        <v>5.1181615353857847E-3</v>
      </c>
      <c r="I156" s="16">
        <v>2.5590807676928923E-2</v>
      </c>
    </row>
    <row r="157" spans="1:15" x14ac:dyDescent="0.25">
      <c r="B157" t="s">
        <v>41</v>
      </c>
      <c r="C157" t="s">
        <v>21</v>
      </c>
      <c r="D157">
        <v>5</v>
      </c>
      <c r="E157" s="74">
        <v>1.28</v>
      </c>
      <c r="F157" s="10">
        <v>1.7594721583524957</v>
      </c>
      <c r="G157" s="16">
        <v>0.49378886334099836</v>
      </c>
      <c r="H157" s="16">
        <v>6.3204974507647792E-3</v>
      </c>
      <c r="I157" s="16">
        <v>3.1602487253823898E-2</v>
      </c>
    </row>
    <row r="158" spans="1:15" x14ac:dyDescent="0.25">
      <c r="B158" t="s">
        <v>41</v>
      </c>
      <c r="C158" t="s">
        <v>22</v>
      </c>
      <c r="D158">
        <v>5</v>
      </c>
      <c r="E158" s="74">
        <v>1.22</v>
      </c>
      <c r="F158" s="10">
        <v>1.5192403798100875</v>
      </c>
      <c r="G158" s="16">
        <v>0.39769615192403507</v>
      </c>
      <c r="H158" s="16">
        <v>4.8518930534732279E-3</v>
      </c>
      <c r="I158" s="16">
        <v>2.4259465267366141E-2</v>
      </c>
    </row>
    <row r="159" spans="1:15" x14ac:dyDescent="0.25">
      <c r="B159" t="s">
        <v>41</v>
      </c>
      <c r="C159" t="s">
        <v>23</v>
      </c>
      <c r="D159">
        <v>5</v>
      </c>
      <c r="E159" s="74">
        <v>1.22</v>
      </c>
      <c r="F159" s="10">
        <v>1.4289997002098598</v>
      </c>
      <c r="G159" s="16">
        <v>0.36159988008394395</v>
      </c>
      <c r="H159" s="16">
        <v>4.4115185370241158E-3</v>
      </c>
      <c r="I159" s="16">
        <v>2.2057592685120579E-2</v>
      </c>
    </row>
    <row r="160" spans="1:15" x14ac:dyDescent="0.25">
      <c r="B160" t="s">
        <v>41</v>
      </c>
      <c r="C160" t="s">
        <v>24</v>
      </c>
      <c r="D160">
        <v>5</v>
      </c>
      <c r="E160" s="74">
        <v>1.1599999999999999</v>
      </c>
      <c r="F160" s="10">
        <v>1.6096780643871273</v>
      </c>
      <c r="G160" s="16">
        <v>0.43387122575485104</v>
      </c>
      <c r="H160" s="16">
        <v>5.0329062187562711E-3</v>
      </c>
      <c r="I160" s="16">
        <v>2.5164531093781355E-2</v>
      </c>
    </row>
    <row r="161" spans="1:14" x14ac:dyDescent="0.25">
      <c r="B161" t="s">
        <v>41</v>
      </c>
      <c r="C161" t="s">
        <v>25</v>
      </c>
      <c r="D161">
        <v>5</v>
      </c>
      <c r="E161" s="74">
        <v>1.2</v>
      </c>
      <c r="F161" s="10">
        <v>1.7878545745105987</v>
      </c>
      <c r="G161" s="16">
        <v>0.50514182980423961</v>
      </c>
      <c r="H161" s="16">
        <v>6.0617019576508745E-3</v>
      </c>
      <c r="I161" s="16">
        <v>3.0308509788254372E-2</v>
      </c>
      <c r="J161">
        <v>0.25445939752108848</v>
      </c>
      <c r="K161">
        <v>0.5654653278246411</v>
      </c>
      <c r="L161">
        <v>5654.653278246411</v>
      </c>
      <c r="M161">
        <v>5.6546532782464111E-3</v>
      </c>
      <c r="N161">
        <v>56.546532782464112</v>
      </c>
    </row>
    <row r="162" spans="1:14" x14ac:dyDescent="0.25">
      <c r="A162" t="s">
        <v>42</v>
      </c>
      <c r="B162" t="s">
        <v>41</v>
      </c>
      <c r="C162" t="s">
        <v>16</v>
      </c>
      <c r="D162">
        <v>5</v>
      </c>
      <c r="E162" s="74">
        <v>1.1006369426751592</v>
      </c>
      <c r="F162" s="10">
        <v>1.8890554722638688</v>
      </c>
      <c r="G162" s="16">
        <v>0.54562218890554759</v>
      </c>
      <c r="H162" s="16">
        <v>6.0053193785273009E-3</v>
      </c>
      <c r="I162" s="16">
        <v>3.0026596892636506E-2</v>
      </c>
    </row>
    <row r="163" spans="1:14" x14ac:dyDescent="0.25">
      <c r="B163" t="s">
        <v>41</v>
      </c>
      <c r="C163" t="s">
        <v>17</v>
      </c>
      <c r="D163">
        <v>5</v>
      </c>
      <c r="E163" s="74">
        <v>1.4675159235668789</v>
      </c>
      <c r="F163" s="10">
        <v>1.8984812150279817</v>
      </c>
      <c r="G163" s="16">
        <v>0.54939248601119273</v>
      </c>
      <c r="H163" s="16">
        <v>8.0624222150941904E-3</v>
      </c>
      <c r="I163" s="16">
        <v>4.0312111075470954E-2</v>
      </c>
    </row>
    <row r="164" spans="1:14" x14ac:dyDescent="0.25">
      <c r="B164" t="s">
        <v>41</v>
      </c>
      <c r="C164" t="s">
        <v>18</v>
      </c>
      <c r="D164">
        <v>5</v>
      </c>
      <c r="E164" s="74">
        <v>1.4267515923566878</v>
      </c>
      <c r="F164" s="10">
        <v>1.7191404297850958</v>
      </c>
      <c r="G164" s="16">
        <v>0.47765617191403842</v>
      </c>
      <c r="H164" s="16">
        <v>6.8149670387735407E-3</v>
      </c>
      <c r="I164" s="16">
        <v>3.4074835193867704E-2</v>
      </c>
    </row>
    <row r="165" spans="1:14" x14ac:dyDescent="0.25">
      <c r="B165" t="s">
        <v>41</v>
      </c>
      <c r="C165" t="s">
        <v>19</v>
      </c>
      <c r="D165">
        <v>5</v>
      </c>
      <c r="E165" s="74">
        <v>1.6101910828025479</v>
      </c>
      <c r="F165" s="10">
        <v>1.9490254872563748</v>
      </c>
      <c r="G165" s="16">
        <v>0.56961019490255005</v>
      </c>
      <c r="H165" s="16">
        <v>9.1718125650550736E-3</v>
      </c>
      <c r="I165" s="16">
        <v>4.5859062825275368E-2</v>
      </c>
    </row>
    <row r="166" spans="1:14" x14ac:dyDescent="0.25">
      <c r="B166" t="s">
        <v>41</v>
      </c>
      <c r="C166" t="s">
        <v>20</v>
      </c>
      <c r="D166">
        <v>5</v>
      </c>
      <c r="E166" s="74">
        <v>1.5898089171974523</v>
      </c>
      <c r="F166" s="10">
        <v>1.5896820635872808</v>
      </c>
      <c r="G166" s="16">
        <v>0.42587282543491245</v>
      </c>
      <c r="H166" s="16">
        <v>6.770564154684979E-3</v>
      </c>
      <c r="I166" s="16">
        <v>3.3852820773424892E-2</v>
      </c>
    </row>
    <row r="167" spans="1:14" x14ac:dyDescent="0.25">
      <c r="B167" t="s">
        <v>41</v>
      </c>
      <c r="C167" t="s">
        <v>21</v>
      </c>
      <c r="D167">
        <v>5</v>
      </c>
      <c r="E167" s="74">
        <v>1.4267515923566878</v>
      </c>
      <c r="F167" s="10">
        <v>1.9290354822588758</v>
      </c>
      <c r="G167" s="16">
        <v>0.56161419290355041</v>
      </c>
      <c r="H167" s="16">
        <v>8.0128394401525645E-3</v>
      </c>
      <c r="I167" s="16">
        <v>4.0064197200762819E-2</v>
      </c>
    </row>
    <row r="168" spans="1:14" x14ac:dyDescent="0.25">
      <c r="B168" t="s">
        <v>41</v>
      </c>
      <c r="C168" t="s">
        <v>22</v>
      </c>
      <c r="D168">
        <v>5</v>
      </c>
      <c r="E168" s="74">
        <v>1.3044585987261146</v>
      </c>
      <c r="F168" s="10">
        <v>1.7091454272863595</v>
      </c>
      <c r="G168" s="16">
        <v>0.47365817091454387</v>
      </c>
      <c r="H168" s="16">
        <v>6.178674739063604E-3</v>
      </c>
      <c r="I168" s="16">
        <v>3.089337369531802E-2</v>
      </c>
    </row>
    <row r="169" spans="1:14" x14ac:dyDescent="0.25">
      <c r="B169" t="s">
        <v>41</v>
      </c>
      <c r="C169" t="s">
        <v>23</v>
      </c>
      <c r="D169">
        <v>5</v>
      </c>
      <c r="E169" s="74">
        <v>1.243312101910828</v>
      </c>
      <c r="F169" s="10">
        <v>1.1389749225696859</v>
      </c>
      <c r="G169" s="16">
        <v>0.24558996902787442</v>
      </c>
      <c r="H169" s="16">
        <v>3.0534498060026164E-3</v>
      </c>
      <c r="I169" s="16">
        <v>1.5267249030013082E-2</v>
      </c>
    </row>
    <row r="170" spans="1:14" x14ac:dyDescent="0.25">
      <c r="B170" t="s">
        <v>41</v>
      </c>
      <c r="C170" t="s">
        <v>24</v>
      </c>
      <c r="D170">
        <v>5</v>
      </c>
      <c r="E170" s="74">
        <v>1.284076433121019</v>
      </c>
      <c r="F170" s="10">
        <v>1.8198180181981751</v>
      </c>
      <c r="G170" s="16">
        <v>0.51792720727927011</v>
      </c>
      <c r="H170" s="16">
        <v>6.6505812093949589E-3</v>
      </c>
      <c r="I170" s="16">
        <v>3.3252906046974798E-2</v>
      </c>
    </row>
    <row r="171" spans="1:14" x14ac:dyDescent="0.25">
      <c r="B171" t="s">
        <v>41</v>
      </c>
      <c r="C171" t="s">
        <v>25</v>
      </c>
      <c r="D171">
        <v>5</v>
      </c>
      <c r="E171" s="74">
        <v>1.243312101910828</v>
      </c>
      <c r="F171" s="10">
        <v>1.0692515239332487</v>
      </c>
      <c r="G171" s="16">
        <v>0.21770060957329954</v>
      </c>
      <c r="H171" s="16">
        <v>2.7066980247584757E-3</v>
      </c>
      <c r="I171" s="16">
        <v>1.3533490123792378E-2</v>
      </c>
      <c r="J171">
        <v>0.31713664285753651</v>
      </c>
      <c r="K171">
        <v>0.70474809523896997</v>
      </c>
      <c r="L171">
        <v>7047.4809523897002</v>
      </c>
      <c r="M171">
        <v>7.0474809523897002E-3</v>
      </c>
      <c r="N171">
        <v>70.474809523897008</v>
      </c>
    </row>
    <row r="172" spans="1:14" x14ac:dyDescent="0.25">
      <c r="A172" t="s">
        <v>43</v>
      </c>
      <c r="B172" t="s">
        <v>41</v>
      </c>
      <c r="C172" t="s">
        <v>16</v>
      </c>
      <c r="D172">
        <v>5</v>
      </c>
      <c r="E172" s="74">
        <v>1.48</v>
      </c>
      <c r="F172" s="10">
        <v>1.318813068238591</v>
      </c>
      <c r="G172" s="16">
        <v>0.31752522729543642</v>
      </c>
      <c r="H172" s="16">
        <v>4.6993733639724596E-3</v>
      </c>
      <c r="I172" s="16">
        <v>2.3496866819862298E-2</v>
      </c>
    </row>
    <row r="173" spans="1:14" x14ac:dyDescent="0.25">
      <c r="B173" t="s">
        <v>41</v>
      </c>
      <c r="C173" t="s">
        <v>17</v>
      </c>
      <c r="D173">
        <v>5</v>
      </c>
      <c r="E173" s="74">
        <v>1.2450000000000001</v>
      </c>
      <c r="F173" s="10">
        <v>1.5000000000000036</v>
      </c>
      <c r="G173" s="16">
        <v>0.39000000000000146</v>
      </c>
      <c r="H173" s="16">
        <v>4.8555000000000187E-3</v>
      </c>
      <c r="I173" s="16">
        <v>2.4277500000000094E-2</v>
      </c>
    </row>
    <row r="174" spans="1:14" x14ac:dyDescent="0.25">
      <c r="B174" t="s">
        <v>41</v>
      </c>
      <c r="C174" t="s">
        <v>18</v>
      </c>
      <c r="D174">
        <v>5</v>
      </c>
      <c r="E174" s="74">
        <v>1.58</v>
      </c>
      <c r="F174" s="10">
        <v>1.4494202319072329</v>
      </c>
      <c r="G174" s="16">
        <v>0.36976809276289324</v>
      </c>
      <c r="H174" s="16">
        <v>5.8423358656537134E-3</v>
      </c>
      <c r="I174" s="16">
        <v>2.9211679328268566E-2</v>
      </c>
    </row>
    <row r="175" spans="1:14" x14ac:dyDescent="0.25">
      <c r="B175" t="s">
        <v>41</v>
      </c>
      <c r="C175" t="s">
        <v>19</v>
      </c>
      <c r="D175">
        <v>5</v>
      </c>
      <c r="E175" s="74">
        <v>1.46</v>
      </c>
      <c r="F175" s="10">
        <v>1.6691654172913437</v>
      </c>
      <c r="G175" s="16">
        <v>0.45766616691653761</v>
      </c>
      <c r="H175" s="16">
        <v>6.6819260369814486E-3</v>
      </c>
      <c r="I175" s="16">
        <v>3.3409630184907245E-2</v>
      </c>
    </row>
    <row r="176" spans="1:14" x14ac:dyDescent="0.25">
      <c r="B176" t="s">
        <v>41</v>
      </c>
      <c r="C176" t="s">
        <v>20</v>
      </c>
      <c r="D176">
        <v>5</v>
      </c>
      <c r="E176" s="74">
        <v>1.49</v>
      </c>
      <c r="F176" s="10">
        <v>1.7789326404157499</v>
      </c>
      <c r="G176" s="16">
        <v>0.5015730561663001</v>
      </c>
      <c r="H176" s="16">
        <v>7.4734385368778718E-3</v>
      </c>
      <c r="I176" s="16">
        <v>3.7367192684389358E-2</v>
      </c>
    </row>
    <row r="177" spans="1:14" customFormat="1" x14ac:dyDescent="0.25">
      <c r="B177" t="s">
        <v>41</v>
      </c>
      <c r="C177" t="s">
        <v>21</v>
      </c>
      <c r="D177">
        <v>5</v>
      </c>
      <c r="E177" s="74">
        <v>1.125</v>
      </c>
      <c r="F177" s="10">
        <v>1.5693722510995605</v>
      </c>
      <c r="G177" s="16">
        <v>0.41774890043982427</v>
      </c>
      <c r="H177" s="16">
        <v>4.6996751299480232E-3</v>
      </c>
      <c r="I177" s="16">
        <v>2.3498375649740118E-2</v>
      </c>
    </row>
    <row r="178" spans="1:14" customFormat="1" x14ac:dyDescent="0.25">
      <c r="B178" t="s">
        <v>41</v>
      </c>
      <c r="C178" t="s">
        <v>22</v>
      </c>
      <c r="D178">
        <v>5</v>
      </c>
      <c r="E178" s="74">
        <v>1.52</v>
      </c>
      <c r="F178" s="10">
        <v>1.8089146512092571</v>
      </c>
      <c r="G178" s="16">
        <v>0.5135658604837029</v>
      </c>
      <c r="H178" s="16">
        <v>7.8062010793522839E-3</v>
      </c>
      <c r="I178" s="16">
        <v>3.9031005396761423E-2</v>
      </c>
    </row>
    <row r="179" spans="1:14" customFormat="1" x14ac:dyDescent="0.25">
      <c r="B179" t="s">
        <v>41</v>
      </c>
      <c r="C179" t="s">
        <v>23</v>
      </c>
      <c r="D179">
        <v>5</v>
      </c>
      <c r="E179" s="74">
        <v>1.425</v>
      </c>
      <c r="F179" s="10">
        <v>1.7489506296222337</v>
      </c>
      <c r="G179" s="16">
        <v>0.48958025184889353</v>
      </c>
      <c r="H179" s="16">
        <v>6.9765185888467328E-3</v>
      </c>
      <c r="I179" s="16">
        <v>3.4882592944233667E-2</v>
      </c>
    </row>
    <row r="180" spans="1:14" customFormat="1" x14ac:dyDescent="0.25">
      <c r="B180" t="s">
        <v>41</v>
      </c>
      <c r="C180" t="s">
        <v>24</v>
      </c>
      <c r="D180">
        <v>5</v>
      </c>
      <c r="E180" s="74">
        <v>1.385</v>
      </c>
      <c r="F180" s="10">
        <v>1.7982017982017953</v>
      </c>
      <c r="G180" s="16">
        <v>0.50928071928071816</v>
      </c>
      <c r="H180" s="16">
        <v>7.0535379620379462E-3</v>
      </c>
      <c r="I180" s="16">
        <v>3.5267689810189733E-2</v>
      </c>
    </row>
    <row r="181" spans="1:14" customFormat="1" x14ac:dyDescent="0.25">
      <c r="B181" t="s">
        <v>41</v>
      </c>
      <c r="C181" t="s">
        <v>25</v>
      </c>
      <c r="D181">
        <v>5</v>
      </c>
      <c r="E181" s="74">
        <v>1.3149999999999999</v>
      </c>
      <c r="F181" s="10">
        <v>2.31837713600479</v>
      </c>
      <c r="G181" s="16">
        <v>0.71735085440191604</v>
      </c>
      <c r="H181" s="16">
        <v>9.4331637353851968E-3</v>
      </c>
      <c r="I181" s="16">
        <v>4.7165818676925986E-2</v>
      </c>
    </row>
    <row r="182" spans="1:14" customFormat="1" x14ac:dyDescent="0.25">
      <c r="A182" t="s">
        <v>44</v>
      </c>
      <c r="B182" t="s">
        <v>41</v>
      </c>
      <c r="C182" t="s">
        <v>16</v>
      </c>
      <c r="D182">
        <v>5</v>
      </c>
      <c r="E182" s="74">
        <v>1.1599999999999999</v>
      </c>
      <c r="F182" s="10">
        <v>1.5295411376587071</v>
      </c>
      <c r="G182" s="16">
        <v>0.40181645506348296</v>
      </c>
      <c r="H182" s="16">
        <v>4.661070878736402E-3</v>
      </c>
      <c r="I182" s="16">
        <v>2.3305354393682011E-2</v>
      </c>
      <c r="J182">
        <v>0.32741683906909824</v>
      </c>
      <c r="K182">
        <v>0.72759297570910719</v>
      </c>
      <c r="L182">
        <v>7275.9297570910721</v>
      </c>
      <c r="M182">
        <v>7.2759297570910726E-3</v>
      </c>
      <c r="N182">
        <v>72.759297570910732</v>
      </c>
    </row>
    <row r="183" spans="1:14" customFormat="1" x14ac:dyDescent="0.25">
      <c r="B183" t="s">
        <v>41</v>
      </c>
      <c r="C183" t="s">
        <v>17</v>
      </c>
      <c r="D183">
        <v>5</v>
      </c>
      <c r="E183" s="74">
        <v>0.64</v>
      </c>
      <c r="F183" s="10">
        <v>1.759648070385907</v>
      </c>
      <c r="G183" s="16">
        <v>0.49385922815436289</v>
      </c>
      <c r="H183" s="16">
        <v>3.1606990601879227E-3</v>
      </c>
      <c r="I183" s="16">
        <v>1.5803495300939614E-2</v>
      </c>
    </row>
    <row r="184" spans="1:14" customFormat="1" x14ac:dyDescent="0.25">
      <c r="B184" t="s">
        <v>41</v>
      </c>
      <c r="C184" t="s">
        <v>18</v>
      </c>
      <c r="D184">
        <v>5</v>
      </c>
      <c r="E184" s="74">
        <v>1.08</v>
      </c>
      <c r="F184" s="10">
        <v>1.4288569144684322</v>
      </c>
      <c r="G184" s="16">
        <v>0.36154276578737299</v>
      </c>
      <c r="H184" s="16">
        <v>3.9046618705036286E-3</v>
      </c>
      <c r="I184" s="16">
        <v>1.9523309352518142E-2</v>
      </c>
    </row>
    <row r="185" spans="1:14" customFormat="1" x14ac:dyDescent="0.25">
      <c r="B185" t="s">
        <v>41</v>
      </c>
      <c r="C185" t="s">
        <v>19</v>
      </c>
      <c r="D185">
        <v>5</v>
      </c>
      <c r="E185" s="74">
        <v>1.18</v>
      </c>
      <c r="F185" s="10">
        <v>0.74985002999400308</v>
      </c>
      <c r="G185" s="16">
        <v>8.9940011997601238E-2</v>
      </c>
      <c r="H185" s="16">
        <v>1.0612921415716946E-3</v>
      </c>
      <c r="I185" s="16">
        <v>5.306460707858473E-3</v>
      </c>
    </row>
    <row r="186" spans="1:14" customFormat="1" x14ac:dyDescent="0.25">
      <c r="B186" t="s">
        <v>41</v>
      </c>
      <c r="C186" t="s">
        <v>20</v>
      </c>
      <c r="D186">
        <v>5</v>
      </c>
      <c r="E186" s="74">
        <v>1.44</v>
      </c>
      <c r="F186" s="10">
        <v>0.72948935744977139</v>
      </c>
      <c r="G186" s="16">
        <v>8.1795742979908576E-2</v>
      </c>
      <c r="H186" s="16">
        <v>1.1778586989106834E-3</v>
      </c>
      <c r="I186" s="16">
        <v>5.8892934945534168E-3</v>
      </c>
    </row>
    <row r="187" spans="1:14" customFormat="1" x14ac:dyDescent="0.25">
      <c r="B187" t="s">
        <v>41</v>
      </c>
      <c r="C187" t="s">
        <v>21</v>
      </c>
      <c r="D187">
        <v>5</v>
      </c>
      <c r="E187" s="74">
        <v>1.1599999999999999</v>
      </c>
      <c r="F187" s="10">
        <v>0.77968812475009397</v>
      </c>
      <c r="G187" s="16">
        <v>0.10187524990003763</v>
      </c>
      <c r="H187" s="16">
        <v>1.1817528988404364E-3</v>
      </c>
      <c r="I187" s="16">
        <v>5.9087644942021822E-3</v>
      </c>
    </row>
    <row r="188" spans="1:14" customFormat="1" x14ac:dyDescent="0.25">
      <c r="B188" t="s">
        <v>41</v>
      </c>
      <c r="C188" t="s">
        <v>22</v>
      </c>
      <c r="D188">
        <v>5</v>
      </c>
      <c r="E188" s="74">
        <v>1.3</v>
      </c>
      <c r="F188" s="10">
        <v>1.0289710289710265</v>
      </c>
      <c r="G188" s="16">
        <v>0.20158841158841065</v>
      </c>
      <c r="H188" s="16">
        <v>2.6206493506493386E-3</v>
      </c>
      <c r="I188" s="16">
        <v>1.3103246753246693E-2</v>
      </c>
    </row>
    <row r="189" spans="1:14" customFormat="1" x14ac:dyDescent="0.25">
      <c r="B189" t="s">
        <v>41</v>
      </c>
      <c r="C189" t="s">
        <v>23</v>
      </c>
      <c r="D189">
        <v>5</v>
      </c>
      <c r="E189" s="74">
        <v>1.26</v>
      </c>
      <c r="F189" s="10">
        <v>1.559064561263239</v>
      </c>
      <c r="G189" s="16">
        <v>0.41362582450529572</v>
      </c>
      <c r="H189" s="16">
        <v>5.211685388766726E-3</v>
      </c>
      <c r="I189" s="16">
        <v>2.6058426943833632E-2</v>
      </c>
    </row>
    <row r="190" spans="1:14" customFormat="1" x14ac:dyDescent="0.25">
      <c r="B190" t="s">
        <v>41</v>
      </c>
      <c r="C190" t="s">
        <v>24</v>
      </c>
      <c r="D190">
        <v>5</v>
      </c>
      <c r="E190" s="74">
        <v>1.1599999999999999</v>
      </c>
      <c r="F190" s="10">
        <v>1.4298570142985767</v>
      </c>
      <c r="G190" s="16">
        <v>0.36194280571943072</v>
      </c>
      <c r="H190" s="16">
        <v>4.1985365463453961E-3</v>
      </c>
      <c r="I190" s="16">
        <v>2.099268273172698E-2</v>
      </c>
    </row>
    <row r="191" spans="1:14" customFormat="1" x14ac:dyDescent="0.25">
      <c r="B191" t="s">
        <v>41</v>
      </c>
      <c r="C191" t="s">
        <v>25</v>
      </c>
      <c r="D191">
        <v>5</v>
      </c>
      <c r="E191" s="74">
        <v>1.22</v>
      </c>
      <c r="F191" s="10">
        <v>1.5589087638652914</v>
      </c>
      <c r="G191" s="16">
        <v>0.41356350554611665</v>
      </c>
      <c r="H191" s="16">
        <v>5.045474767662623E-3</v>
      </c>
      <c r="I191" s="16">
        <v>2.5227373838313114E-2</v>
      </c>
    </row>
    <row r="192" spans="1:14" customFormat="1" x14ac:dyDescent="0.25">
      <c r="A192" t="s">
        <v>45</v>
      </c>
      <c r="B192" t="s">
        <v>41</v>
      </c>
      <c r="C192" t="s">
        <v>16</v>
      </c>
      <c r="D192">
        <v>5</v>
      </c>
      <c r="E192" s="74">
        <v>1.32</v>
      </c>
      <c r="F192" s="10">
        <v>2.3978419422519841</v>
      </c>
      <c r="G192" s="16">
        <v>0.74913677690079372</v>
      </c>
      <c r="H192" s="16">
        <v>9.8886054550904774E-3</v>
      </c>
      <c r="I192" s="16">
        <v>4.9443027275452384E-2</v>
      </c>
      <c r="J192">
        <v>0.18725608089264464</v>
      </c>
      <c r="K192">
        <v>0.41612462420587704</v>
      </c>
      <c r="L192">
        <v>4161.2462420587708</v>
      </c>
      <c r="M192">
        <v>4.161246242058771E-3</v>
      </c>
      <c r="N192">
        <v>41.612462420587711</v>
      </c>
    </row>
    <row r="193" spans="2:15" customFormat="1" x14ac:dyDescent="0.25">
      <c r="B193" t="s">
        <v>41</v>
      </c>
      <c r="C193" t="s">
        <v>17</v>
      </c>
      <c r="D193">
        <v>5</v>
      </c>
      <c r="E193" s="74">
        <v>1.1006369426751592</v>
      </c>
      <c r="F193" s="10">
        <v>2.0195960807838431</v>
      </c>
      <c r="G193" s="16">
        <v>0.59783843231353728</v>
      </c>
      <c r="H193" s="16">
        <v>6.5800306435528175E-3</v>
      </c>
      <c r="I193" s="16">
        <v>3.2900153217764086E-2</v>
      </c>
    </row>
    <row r="194" spans="2:15" customFormat="1" x14ac:dyDescent="0.25">
      <c r="B194" t="s">
        <v>41</v>
      </c>
      <c r="C194" t="s">
        <v>18</v>
      </c>
      <c r="D194">
        <v>5</v>
      </c>
      <c r="E194" s="74">
        <v>1.4675159235668789</v>
      </c>
      <c r="F194" s="10">
        <v>1.9778243931675199</v>
      </c>
      <c r="G194" s="16">
        <v>0.581129757267008</v>
      </c>
      <c r="H194" s="16">
        <v>8.5281717244788929E-3</v>
      </c>
      <c r="I194" s="16">
        <v>4.2640858622394466E-2</v>
      </c>
    </row>
    <row r="195" spans="2:15" customFormat="1" x14ac:dyDescent="0.25">
      <c r="B195" t="s">
        <v>41</v>
      </c>
      <c r="C195" t="s">
        <v>19</v>
      </c>
      <c r="D195">
        <v>5</v>
      </c>
      <c r="E195" s="74">
        <v>1.4267515923566878</v>
      </c>
      <c r="F195" s="10">
        <v>1.5196960607878351</v>
      </c>
      <c r="G195" s="16">
        <v>0.39787842431513409</v>
      </c>
      <c r="H195" s="16">
        <v>5.6767367545598746E-3</v>
      </c>
      <c r="I195" s="16">
        <v>2.8383683772799373E-2</v>
      </c>
    </row>
    <row r="196" spans="2:15" customFormat="1" x14ac:dyDescent="0.25">
      <c r="B196" t="s">
        <v>41</v>
      </c>
      <c r="C196" t="s">
        <v>20</v>
      </c>
      <c r="D196">
        <v>5</v>
      </c>
      <c r="E196" s="74">
        <v>1.1101910828025501</v>
      </c>
      <c r="F196" s="10">
        <v>1.4090136904166997</v>
      </c>
      <c r="G196" s="16">
        <v>0.35360547616667992</v>
      </c>
      <c r="H196" s="16">
        <v>3.9256964647039769E-3</v>
      </c>
      <c r="I196" s="16">
        <v>1.9628482323519884E-2</v>
      </c>
    </row>
    <row r="197" spans="2:15" customFormat="1" x14ac:dyDescent="0.25">
      <c r="B197" t="s">
        <v>41</v>
      </c>
      <c r="C197" t="s">
        <v>21</v>
      </c>
      <c r="D197">
        <v>5</v>
      </c>
      <c r="E197" s="74">
        <v>1.18980891719745</v>
      </c>
      <c r="F197" s="10">
        <v>1.7093162734906151</v>
      </c>
      <c r="G197" s="16">
        <v>0.47372650939624616</v>
      </c>
      <c r="H197" s="16">
        <v>5.6364402519247531E-3</v>
      </c>
      <c r="I197" s="16">
        <v>2.8182201259623764E-2</v>
      </c>
    </row>
    <row r="198" spans="2:15" customFormat="1" x14ac:dyDescent="0.25">
      <c r="B198" t="s">
        <v>41</v>
      </c>
      <c r="C198" t="s">
        <v>22</v>
      </c>
      <c r="D198">
        <v>5</v>
      </c>
      <c r="E198" s="74">
        <v>1.4267515923566878</v>
      </c>
      <c r="F198" s="10">
        <v>1.3591844893064084</v>
      </c>
      <c r="G198" s="16">
        <v>0.33367379572256339</v>
      </c>
      <c r="H198" s="16">
        <v>4.7606961937486751E-3</v>
      </c>
      <c r="I198" s="16">
        <v>2.3803480968743376E-2</v>
      </c>
    </row>
    <row r="199" spans="2:15" customFormat="1" x14ac:dyDescent="0.25">
      <c r="B199" t="s">
        <v>41</v>
      </c>
      <c r="C199" t="s">
        <v>23</v>
      </c>
      <c r="D199">
        <v>5</v>
      </c>
      <c r="E199" s="74">
        <v>1.3044585987261146</v>
      </c>
      <c r="F199" s="10">
        <v>1.2994802079168322</v>
      </c>
      <c r="G199" s="16">
        <v>0.3097920831667329</v>
      </c>
      <c r="H199" s="16">
        <v>4.0411094670412036E-3</v>
      </c>
      <c r="I199" s="16">
        <v>2.020554733520602E-2</v>
      </c>
    </row>
    <row r="200" spans="2:15" customFormat="1" x14ac:dyDescent="0.25">
      <c r="B200" t="s">
        <v>41</v>
      </c>
      <c r="C200" t="s">
        <v>24</v>
      </c>
      <c r="D200">
        <v>5</v>
      </c>
      <c r="E200" s="74">
        <v>1.243312101910828</v>
      </c>
      <c r="F200" s="10">
        <v>1.659336265493806</v>
      </c>
      <c r="G200" s="16">
        <v>0.45373450619752242</v>
      </c>
      <c r="H200" s="16">
        <v>5.6413360260991318E-3</v>
      </c>
      <c r="I200" s="16">
        <v>2.8206680130495661E-2</v>
      </c>
    </row>
    <row r="201" spans="2:15" customFormat="1" x14ac:dyDescent="0.25">
      <c r="B201" t="s">
        <v>41</v>
      </c>
      <c r="C201" t="s">
        <v>25</v>
      </c>
      <c r="D201">
        <v>5</v>
      </c>
      <c r="E201" s="74">
        <v>1.08407643312102</v>
      </c>
      <c r="F201" s="10">
        <v>1.8485211830535624</v>
      </c>
      <c r="G201" s="16">
        <v>0.52940847322142504</v>
      </c>
      <c r="H201" s="16">
        <v>5.7391924931392748E-3</v>
      </c>
      <c r="I201" s="16">
        <v>2.8695962465696376E-2</v>
      </c>
      <c r="J201">
        <v>0.30209007737169541</v>
      </c>
      <c r="K201">
        <v>0.67131128304821197</v>
      </c>
      <c r="L201">
        <v>6713.1128304821195</v>
      </c>
      <c r="M201">
        <v>6.71311283048212E-3</v>
      </c>
      <c r="N201">
        <v>67.131128304821203</v>
      </c>
    </row>
    <row r="202" spans="2:15" customFormat="1" x14ac:dyDescent="0.25">
      <c r="F202" s="2"/>
      <c r="O202" s="14"/>
    </row>
    <row r="203" spans="2:15" customFormat="1" x14ac:dyDescent="0.25">
      <c r="F203" s="2"/>
      <c r="O203" s="15"/>
    </row>
    <row r="204" spans="2:15" customFormat="1" x14ac:dyDescent="0.25">
      <c r="F204" s="2"/>
    </row>
    <row r="205" spans="2:15" customFormat="1" x14ac:dyDescent="0.25">
      <c r="F205" s="2"/>
    </row>
    <row r="206" spans="2:15" customFormat="1" x14ac:dyDescent="0.25">
      <c r="F206" s="2"/>
    </row>
    <row r="207" spans="2:15" customFormat="1" x14ac:dyDescent="0.25">
      <c r="F207" s="2"/>
    </row>
    <row r="208" spans="2:15" customFormat="1" x14ac:dyDescent="0.25">
      <c r="F208" s="2"/>
    </row>
    <row r="209" spans="15:17" customFormat="1" x14ac:dyDescent="0.25"/>
    <row r="210" spans="15:17" customFormat="1" x14ac:dyDescent="0.25"/>
    <row r="211" spans="15:17" customFormat="1" x14ac:dyDescent="0.25">
      <c r="P211" s="13"/>
      <c r="Q211" s="13"/>
    </row>
    <row r="213" spans="15:17" customFormat="1" x14ac:dyDescent="0.25">
      <c r="P213" s="13"/>
      <c r="Q213" s="13"/>
    </row>
    <row r="214" spans="15:17" customFormat="1" x14ac:dyDescent="0.25">
      <c r="O214" s="14"/>
      <c r="P214" s="13"/>
      <c r="Q214" s="13"/>
    </row>
    <row r="215" spans="15:17" customFormat="1" x14ac:dyDescent="0.25">
      <c r="O215" s="15"/>
      <c r="P215" s="13"/>
      <c r="Q215" s="13"/>
    </row>
    <row r="216" spans="15:17" customFormat="1" x14ac:dyDescent="0.25">
      <c r="P216" s="13"/>
      <c r="Q216" s="13"/>
    </row>
    <row r="217" spans="15:17" customFormat="1" x14ac:dyDescent="0.25">
      <c r="P217" s="13"/>
      <c r="Q217" s="13"/>
    </row>
    <row r="218" spans="15:17" customFormat="1" x14ac:dyDescent="0.25">
      <c r="P218" s="13"/>
      <c r="Q218" s="13"/>
    </row>
    <row r="219" spans="15:17" customFormat="1" x14ac:dyDescent="0.25">
      <c r="P219" s="13"/>
      <c r="Q219" s="13"/>
    </row>
    <row r="220" spans="15:17" customFormat="1" x14ac:dyDescent="0.25">
      <c r="P220" s="13"/>
      <c r="Q220" s="13"/>
    </row>
    <row r="221" spans="15:17" customFormat="1" x14ac:dyDescent="0.25">
      <c r="P221" s="13"/>
      <c r="Q221" s="13"/>
    </row>
    <row r="222" spans="15:17" customFormat="1" x14ac:dyDescent="0.25">
      <c r="P222" s="13"/>
      <c r="Q222" s="13"/>
    </row>
    <row r="223" spans="15:17" customFormat="1" x14ac:dyDescent="0.25">
      <c r="P223" s="13"/>
      <c r="Q223" s="13"/>
    </row>
    <row r="225" spans="15:17" customFormat="1" x14ac:dyDescent="0.25">
      <c r="P225" s="13"/>
      <c r="Q225" s="13"/>
    </row>
    <row r="226" spans="15:17" customFormat="1" x14ac:dyDescent="0.25">
      <c r="O226" s="14"/>
      <c r="P226" s="13"/>
      <c r="Q226" s="13"/>
    </row>
    <row r="227" spans="15:17" customFormat="1" x14ac:dyDescent="0.25">
      <c r="O227" s="15"/>
      <c r="P227" s="13"/>
      <c r="Q227" s="13"/>
    </row>
    <row r="228" spans="15:17" customFormat="1" x14ac:dyDescent="0.25">
      <c r="P228" s="13"/>
      <c r="Q228" s="13"/>
    </row>
    <row r="229" spans="15:17" customFormat="1" x14ac:dyDescent="0.25">
      <c r="P229" s="13"/>
      <c r="Q229" s="13"/>
    </row>
    <row r="230" spans="15:17" customFormat="1" x14ac:dyDescent="0.25">
      <c r="P230" s="13"/>
      <c r="Q230" s="13"/>
    </row>
    <row r="231" spans="15:17" customFormat="1" x14ac:dyDescent="0.25">
      <c r="P231" s="13"/>
      <c r="Q231" s="13"/>
    </row>
    <row r="232" spans="15:17" customFormat="1" x14ac:dyDescent="0.25">
      <c r="P232" s="13"/>
      <c r="Q232" s="13"/>
    </row>
    <row r="233" spans="15:17" customFormat="1" x14ac:dyDescent="0.25">
      <c r="P233" s="13"/>
      <c r="Q233" s="13"/>
    </row>
    <row r="234" spans="15:17" customFormat="1" x14ac:dyDescent="0.25">
      <c r="P234" s="13"/>
      <c r="Q234" s="13"/>
    </row>
    <row r="237" spans="15:17" customFormat="1" x14ac:dyDescent="0.25">
      <c r="P237" s="13"/>
      <c r="Q237" s="13"/>
    </row>
    <row r="238" spans="15:17" customFormat="1" x14ac:dyDescent="0.25">
      <c r="O238" s="14"/>
      <c r="P238" s="13"/>
      <c r="Q238" s="13"/>
    </row>
    <row r="239" spans="15:17" customFormat="1" x14ac:dyDescent="0.25">
      <c r="O239" s="15"/>
      <c r="P239" s="13"/>
      <c r="Q239" s="13"/>
    </row>
    <row r="240" spans="15:17" customFormat="1" x14ac:dyDescent="0.25">
      <c r="P240" s="13"/>
      <c r="Q240" s="13"/>
    </row>
    <row r="241" spans="15:17" customFormat="1" x14ac:dyDescent="0.25">
      <c r="P241" s="13"/>
      <c r="Q241" s="13"/>
    </row>
    <row r="242" spans="15:17" customFormat="1" x14ac:dyDescent="0.25">
      <c r="P242" s="13"/>
      <c r="Q242" s="13"/>
    </row>
    <row r="243" spans="15:17" customFormat="1" x14ac:dyDescent="0.25">
      <c r="P243" s="13"/>
      <c r="Q243" s="13"/>
    </row>
    <row r="244" spans="15:17" customFormat="1" x14ac:dyDescent="0.25">
      <c r="P244" s="13"/>
      <c r="Q244" s="13"/>
    </row>
    <row r="245" spans="15:17" customFormat="1" x14ac:dyDescent="0.25">
      <c r="P245" s="13"/>
      <c r="Q245" s="13"/>
    </row>
    <row r="246" spans="15:17" customFormat="1" x14ac:dyDescent="0.25">
      <c r="P246" s="13"/>
      <c r="Q246" s="13"/>
    </row>
    <row r="247" spans="15:17" customFormat="1" x14ac:dyDescent="0.25">
      <c r="P247" s="13"/>
      <c r="Q247" s="13"/>
    </row>
    <row r="249" spans="15:17" customFormat="1" x14ac:dyDescent="0.25">
      <c r="P249" s="13"/>
      <c r="Q249" s="13"/>
    </row>
    <row r="250" spans="15:17" customFormat="1" x14ac:dyDescent="0.25">
      <c r="O250" s="14"/>
      <c r="P250" s="13"/>
      <c r="Q250" s="13"/>
    </row>
    <row r="251" spans="15:17" customFormat="1" x14ac:dyDescent="0.25">
      <c r="O251" s="15"/>
      <c r="P251" s="13"/>
      <c r="Q251" s="13"/>
    </row>
    <row r="252" spans="15:17" customFormat="1" x14ac:dyDescent="0.25">
      <c r="P252" s="13"/>
      <c r="Q252" s="13"/>
    </row>
    <row r="253" spans="15:17" customFormat="1" x14ac:dyDescent="0.25">
      <c r="P253" s="13"/>
      <c r="Q253" s="13"/>
    </row>
    <row r="254" spans="15:17" customFormat="1" x14ac:dyDescent="0.25">
      <c r="P254" s="13"/>
      <c r="Q254" s="13"/>
    </row>
    <row r="255" spans="15:17" customFormat="1" x14ac:dyDescent="0.25">
      <c r="P255" s="13"/>
      <c r="Q255" s="13"/>
    </row>
    <row r="256" spans="15:17" customFormat="1" x14ac:dyDescent="0.25">
      <c r="P256" s="13"/>
      <c r="Q256" s="13"/>
    </row>
    <row r="257" spans="15:17" customFormat="1" x14ac:dyDescent="0.25">
      <c r="P257" s="13"/>
      <c r="Q257" s="13"/>
    </row>
    <row r="258" spans="15:17" customFormat="1" x14ac:dyDescent="0.25">
      <c r="P258" s="13"/>
      <c r="Q258" s="13"/>
    </row>
    <row r="261" spans="15:17" customFormat="1" x14ac:dyDescent="0.25">
      <c r="P261" s="13"/>
      <c r="Q261" s="13"/>
    </row>
    <row r="262" spans="15:17" customFormat="1" x14ac:dyDescent="0.25">
      <c r="O262" s="14"/>
      <c r="P262" s="13"/>
      <c r="Q262" s="13"/>
    </row>
    <row r="263" spans="15:17" customFormat="1" x14ac:dyDescent="0.25">
      <c r="O263" s="15"/>
      <c r="P263" s="13"/>
      <c r="Q263" s="13"/>
    </row>
    <row r="264" spans="15:17" customFormat="1" x14ac:dyDescent="0.25">
      <c r="P264" s="13"/>
      <c r="Q264" s="13"/>
    </row>
    <row r="265" spans="15:17" customFormat="1" x14ac:dyDescent="0.25">
      <c r="P265" s="13"/>
      <c r="Q265" s="13"/>
    </row>
    <row r="266" spans="15:17" customFormat="1" x14ac:dyDescent="0.25">
      <c r="P266" s="13"/>
      <c r="Q266" s="13"/>
    </row>
    <row r="267" spans="15:17" customFormat="1" x14ac:dyDescent="0.25">
      <c r="P267" s="13"/>
      <c r="Q267" s="13"/>
    </row>
    <row r="268" spans="15:17" customFormat="1" x14ac:dyDescent="0.25">
      <c r="P268" s="13"/>
      <c r="Q268" s="13"/>
    </row>
    <row r="269" spans="15:17" customFormat="1" x14ac:dyDescent="0.25">
      <c r="P269" s="13"/>
      <c r="Q269" s="13"/>
    </row>
    <row r="270" spans="15:17" customFormat="1" x14ac:dyDescent="0.25">
      <c r="P270" s="13"/>
      <c r="Q270" s="13"/>
    </row>
    <row r="271" spans="15:17" customFormat="1" x14ac:dyDescent="0.25">
      <c r="P271" s="13"/>
      <c r="Q271" s="13"/>
    </row>
    <row r="273" spans="15:17" customFormat="1" x14ac:dyDescent="0.25">
      <c r="P273" s="13"/>
      <c r="Q273" s="13"/>
    </row>
    <row r="274" spans="15:17" customFormat="1" x14ac:dyDescent="0.25">
      <c r="O274" s="14"/>
      <c r="P274" s="13"/>
      <c r="Q274" s="13"/>
    </row>
    <row r="275" spans="15:17" customFormat="1" x14ac:dyDescent="0.25">
      <c r="O275" s="15"/>
      <c r="P275" s="13"/>
      <c r="Q275" s="13"/>
    </row>
    <row r="276" spans="15:17" customFormat="1" x14ac:dyDescent="0.25">
      <c r="P276" s="13"/>
      <c r="Q276" s="13"/>
    </row>
    <row r="277" spans="15:17" customFormat="1" x14ac:dyDescent="0.25">
      <c r="P277" s="13"/>
      <c r="Q277" s="13"/>
    </row>
    <row r="278" spans="15:17" customFormat="1" x14ac:dyDescent="0.25">
      <c r="P278" s="13"/>
      <c r="Q278" s="13"/>
    </row>
    <row r="279" spans="15:17" customFormat="1" x14ac:dyDescent="0.25">
      <c r="P279" s="13"/>
      <c r="Q279" s="13"/>
    </row>
    <row r="280" spans="15:17" customFormat="1" x14ac:dyDescent="0.25">
      <c r="P280" s="13"/>
      <c r="Q280" s="13"/>
    </row>
    <row r="281" spans="15:17" customFormat="1" x14ac:dyDescent="0.25">
      <c r="P281" s="13"/>
      <c r="Q281" s="13"/>
    </row>
    <row r="282" spans="15:17" customFormat="1" x14ac:dyDescent="0.25">
      <c r="P282" s="13"/>
      <c r="Q282" s="13"/>
    </row>
    <row r="285" spans="15:17" customFormat="1" x14ac:dyDescent="0.25">
      <c r="P285" s="13"/>
      <c r="Q285" s="13"/>
    </row>
    <row r="286" spans="15:17" customFormat="1" x14ac:dyDescent="0.25">
      <c r="O286" s="14"/>
      <c r="P286" s="13"/>
      <c r="Q286" s="13"/>
    </row>
    <row r="287" spans="15:17" customFormat="1" x14ac:dyDescent="0.25">
      <c r="O287" s="15"/>
      <c r="P287" s="13"/>
      <c r="Q287" s="13"/>
    </row>
    <row r="288" spans="15:17" customFormat="1" x14ac:dyDescent="0.25">
      <c r="P288" s="13"/>
      <c r="Q288" s="13"/>
    </row>
    <row r="289" spans="15:17" customFormat="1" x14ac:dyDescent="0.25">
      <c r="P289" s="13"/>
      <c r="Q289" s="13"/>
    </row>
    <row r="290" spans="15:17" customFormat="1" x14ac:dyDescent="0.25">
      <c r="P290" s="13"/>
      <c r="Q290" s="13"/>
    </row>
    <row r="291" spans="15:17" customFormat="1" x14ac:dyDescent="0.25">
      <c r="P291" s="13"/>
      <c r="Q291" s="13"/>
    </row>
    <row r="292" spans="15:17" customFormat="1" x14ac:dyDescent="0.25">
      <c r="P292" s="13"/>
      <c r="Q292" s="13"/>
    </row>
    <row r="293" spans="15:17" customFormat="1" x14ac:dyDescent="0.25">
      <c r="P293" s="13"/>
      <c r="Q293" s="13"/>
    </row>
    <row r="294" spans="15:17" customFormat="1" x14ac:dyDescent="0.25">
      <c r="P294" s="13"/>
      <c r="Q294" s="13"/>
    </row>
    <row r="297" spans="15:17" customFormat="1" x14ac:dyDescent="0.25">
      <c r="P297" s="13"/>
      <c r="Q297" s="13"/>
    </row>
    <row r="298" spans="15:17" customFormat="1" x14ac:dyDescent="0.25">
      <c r="O298" s="14"/>
      <c r="P298" s="13"/>
      <c r="Q298" s="13"/>
    </row>
    <row r="299" spans="15:17" customFormat="1" x14ac:dyDescent="0.25">
      <c r="O299" s="15"/>
      <c r="P299" s="13"/>
      <c r="Q299" s="13"/>
    </row>
    <row r="300" spans="15:17" customFormat="1" x14ac:dyDescent="0.25">
      <c r="P300" s="13"/>
      <c r="Q300" s="13"/>
    </row>
    <row r="301" spans="15:17" customFormat="1" x14ac:dyDescent="0.25">
      <c r="P301" s="13"/>
      <c r="Q301" s="13"/>
    </row>
    <row r="302" spans="15:17" customFormat="1" x14ac:dyDescent="0.25">
      <c r="P302" s="13"/>
      <c r="Q302" s="13"/>
    </row>
    <row r="303" spans="15:17" customFormat="1" x14ac:dyDescent="0.25">
      <c r="P303" s="13"/>
      <c r="Q303" s="13"/>
    </row>
    <row r="304" spans="15:17" customFormat="1" x14ac:dyDescent="0.25">
      <c r="P304" s="13"/>
      <c r="Q304" s="13"/>
    </row>
    <row r="305" spans="15:17" customFormat="1" x14ac:dyDescent="0.25">
      <c r="P305" s="13"/>
      <c r="Q305" s="13"/>
    </row>
    <row r="306" spans="15:17" customFormat="1" x14ac:dyDescent="0.25">
      <c r="P306" s="13"/>
      <c r="Q306" s="13"/>
    </row>
    <row r="310" spans="15:17" customFormat="1" x14ac:dyDescent="0.25">
      <c r="P310" s="13"/>
      <c r="Q310" s="13"/>
    </row>
    <row r="311" spans="15:17" customFormat="1" x14ac:dyDescent="0.25">
      <c r="O311" s="14"/>
      <c r="P311" s="13"/>
      <c r="Q311" s="13"/>
    </row>
    <row r="312" spans="15:17" customFormat="1" x14ac:dyDescent="0.25">
      <c r="O312" s="15"/>
      <c r="P312" s="13"/>
      <c r="Q312" s="13"/>
    </row>
    <row r="313" spans="15:17" customFormat="1" x14ac:dyDescent="0.25">
      <c r="P313" s="13"/>
      <c r="Q313" s="13"/>
    </row>
    <row r="314" spans="15:17" customFormat="1" x14ac:dyDescent="0.25">
      <c r="P314" s="13"/>
      <c r="Q314" s="13"/>
    </row>
    <row r="315" spans="15:17" customFormat="1" x14ac:dyDescent="0.25">
      <c r="P315" s="13"/>
      <c r="Q315" s="13"/>
    </row>
    <row r="316" spans="15:17" customFormat="1" x14ac:dyDescent="0.25">
      <c r="P316" s="13"/>
      <c r="Q316" s="13"/>
    </row>
    <row r="317" spans="15:17" customFormat="1" x14ac:dyDescent="0.25">
      <c r="P317" s="13"/>
      <c r="Q317" s="13"/>
    </row>
    <row r="318" spans="15:17" customFormat="1" x14ac:dyDescent="0.25">
      <c r="P318" s="13"/>
      <c r="Q318" s="13"/>
    </row>
    <row r="319" spans="15:17" customFormat="1" x14ac:dyDescent="0.25">
      <c r="P319" s="13"/>
      <c r="Q319" s="13"/>
    </row>
    <row r="321" spans="15:17" customFormat="1" x14ac:dyDescent="0.25">
      <c r="P321" s="13"/>
      <c r="Q321" s="13"/>
    </row>
    <row r="322" spans="15:17" customFormat="1" x14ac:dyDescent="0.25">
      <c r="O322" s="14"/>
      <c r="P322" s="13"/>
      <c r="Q322" s="13"/>
    </row>
    <row r="323" spans="15:17" customFormat="1" x14ac:dyDescent="0.25">
      <c r="O323" s="15"/>
      <c r="P323" s="13"/>
      <c r="Q323" s="13"/>
    </row>
    <row r="324" spans="15:17" customFormat="1" x14ac:dyDescent="0.25">
      <c r="P324" s="13"/>
      <c r="Q324" s="13"/>
    </row>
    <row r="325" spans="15:17" customFormat="1" x14ac:dyDescent="0.25">
      <c r="P325" s="13"/>
      <c r="Q325" s="13"/>
    </row>
    <row r="326" spans="15:17" customFormat="1" x14ac:dyDescent="0.25">
      <c r="P326" s="13"/>
      <c r="Q326" s="13"/>
    </row>
    <row r="327" spans="15:17" customFormat="1" x14ac:dyDescent="0.25">
      <c r="P327" s="13"/>
      <c r="Q327" s="13"/>
    </row>
    <row r="328" spans="15:17" customFormat="1" x14ac:dyDescent="0.25">
      <c r="P328" s="13"/>
      <c r="Q328" s="13"/>
    </row>
    <row r="329" spans="15:17" customFormat="1" x14ac:dyDescent="0.25">
      <c r="P329" s="13"/>
      <c r="Q329" s="13"/>
    </row>
    <row r="330" spans="15:17" customFormat="1" x14ac:dyDescent="0.25">
      <c r="P330" s="13"/>
      <c r="Q330" s="13"/>
    </row>
    <row r="332" spans="15:17" customFormat="1" x14ac:dyDescent="0.25">
      <c r="P332" s="13"/>
      <c r="Q332" s="13"/>
    </row>
    <row r="333" spans="15:17" customFormat="1" x14ac:dyDescent="0.25">
      <c r="O333" s="14"/>
      <c r="P333" s="13"/>
      <c r="Q333" s="13"/>
    </row>
    <row r="334" spans="15:17" customFormat="1" x14ac:dyDescent="0.25">
      <c r="O334" s="15"/>
      <c r="P334" s="13"/>
      <c r="Q334" s="13"/>
    </row>
    <row r="335" spans="15:17" customFormat="1" x14ac:dyDescent="0.25">
      <c r="P335" s="13"/>
      <c r="Q335" s="13"/>
    </row>
    <row r="336" spans="15:17" customFormat="1" x14ac:dyDescent="0.25">
      <c r="P336" s="13"/>
      <c r="Q336" s="13"/>
    </row>
    <row r="337" spans="16:17" customFormat="1" x14ac:dyDescent="0.25">
      <c r="P337" s="13"/>
      <c r="Q337" s="13"/>
    </row>
    <row r="338" spans="16:17" customFormat="1" x14ac:dyDescent="0.25">
      <c r="P338" s="13"/>
      <c r="Q338" s="13"/>
    </row>
    <row r="339" spans="16:17" customFormat="1" x14ac:dyDescent="0.25">
      <c r="P339" s="13"/>
      <c r="Q339" s="13"/>
    </row>
    <row r="340" spans="16:17" customFormat="1" x14ac:dyDescent="0.25">
      <c r="P340" s="13"/>
      <c r="Q340" s="13"/>
    </row>
    <row r="341" spans="16:17" customFormat="1" x14ac:dyDescent="0.25">
      <c r="P341" s="13"/>
      <c r="Q3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activeCell="T14" sqref="T14"/>
    </sheetView>
  </sheetViews>
  <sheetFormatPr defaultRowHeight="15" x14ac:dyDescent="0.25"/>
  <sheetData>
    <row r="1" spans="1:14" x14ac:dyDescent="0.25">
      <c r="A1" s="4" t="s">
        <v>60</v>
      </c>
      <c r="B1" s="4"/>
      <c r="C1" s="4"/>
      <c r="D1" s="4"/>
      <c r="E1" s="4"/>
      <c r="F1" s="4"/>
    </row>
    <row r="2" spans="1:14" ht="105" x14ac:dyDescent="0.25">
      <c r="A2" s="4" t="s">
        <v>68</v>
      </c>
      <c r="B2" s="4" t="s">
        <v>61</v>
      </c>
      <c r="C2" s="9" t="s">
        <v>2</v>
      </c>
      <c r="D2" s="4" t="s">
        <v>3</v>
      </c>
      <c r="E2" s="4" t="s">
        <v>62</v>
      </c>
      <c r="F2" s="4" t="s">
        <v>63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t="s">
        <v>40</v>
      </c>
      <c r="B3" t="s">
        <v>64</v>
      </c>
      <c r="C3" s="2" t="s">
        <v>16</v>
      </c>
      <c r="D3">
        <v>5</v>
      </c>
      <c r="E3" s="16">
        <v>1.2229299363057324</v>
      </c>
      <c r="F3" s="16">
        <v>2.4776531285619994</v>
      </c>
      <c r="G3" s="16">
        <f>-0.33+0.43*(F3)</f>
        <v>0.73539084528165954</v>
      </c>
      <c r="H3" s="16">
        <f t="shared" ref="H3:H67" si="0">E3*(G3/100)</f>
        <v>8.9933147958011859E-3</v>
      </c>
      <c r="I3" s="16">
        <f t="shared" ref="I3:I67" si="1">H3*D3</f>
        <v>4.4966573979005928E-2</v>
      </c>
    </row>
    <row r="4" spans="1:14" x14ac:dyDescent="0.25">
      <c r="B4" t="s">
        <v>64</v>
      </c>
      <c r="C4" s="7" t="s">
        <v>17</v>
      </c>
      <c r="D4">
        <v>5</v>
      </c>
      <c r="E4" s="16">
        <v>1.5082802547770702</v>
      </c>
      <c r="F4" s="16">
        <v>9.9820323417848051</v>
      </c>
      <c r="G4" s="16">
        <f t="shared" ref="G4:G67" si="2">-0.33+0.43*(F4)</f>
        <v>3.9622739069674662</v>
      </c>
      <c r="H4" s="16">
        <f t="shared" si="0"/>
        <v>5.9762194978974267E-2</v>
      </c>
      <c r="I4" s="16">
        <f t="shared" si="1"/>
        <v>0.29881097489487135</v>
      </c>
    </row>
    <row r="5" spans="1:14" x14ac:dyDescent="0.25">
      <c r="B5" t="s">
        <v>64</v>
      </c>
      <c r="C5" s="7" t="s">
        <v>18</v>
      </c>
      <c r="D5">
        <v>5</v>
      </c>
      <c r="E5" s="16">
        <v>1.3656050955414012</v>
      </c>
      <c r="F5" s="16">
        <v>3.9336076379179001</v>
      </c>
      <c r="G5" s="16">
        <f t="shared" si="2"/>
        <v>1.3614512843046969</v>
      </c>
      <c r="H5" s="16">
        <f t="shared" si="0"/>
        <v>1.8592048111778788E-2</v>
      </c>
      <c r="I5" s="16">
        <f t="shared" si="1"/>
        <v>9.2960240558893931E-2</v>
      </c>
    </row>
    <row r="6" spans="1:14" x14ac:dyDescent="0.25">
      <c r="B6" t="s">
        <v>64</v>
      </c>
      <c r="C6" s="2" t="s">
        <v>19</v>
      </c>
      <c r="D6">
        <v>5</v>
      </c>
      <c r="E6" s="16">
        <v>1.3248407643312101</v>
      </c>
      <c r="F6" s="16">
        <v>3.4073422730270324</v>
      </c>
      <c r="G6" s="16">
        <f t="shared" si="2"/>
        <v>1.1351571774016238</v>
      </c>
      <c r="H6" s="16">
        <f t="shared" si="0"/>
        <v>1.5039025025448263E-2</v>
      </c>
      <c r="I6" s="16">
        <f t="shared" si="1"/>
        <v>7.5195125127241316E-2</v>
      </c>
    </row>
    <row r="7" spans="1:14" x14ac:dyDescent="0.25">
      <c r="B7" t="s">
        <v>64</v>
      </c>
      <c r="C7" s="2" t="s">
        <v>20</v>
      </c>
      <c r="D7">
        <v>5</v>
      </c>
      <c r="E7" s="16">
        <v>1.3248407643312101</v>
      </c>
      <c r="F7" s="16">
        <v>3.2769577083208894</v>
      </c>
      <c r="G7" s="16">
        <f t="shared" si="2"/>
        <v>1.0790918145779824</v>
      </c>
      <c r="H7" s="16">
        <f t="shared" si="0"/>
        <v>1.4296248244090468E-2</v>
      </c>
      <c r="I7" s="16">
        <f t="shared" si="1"/>
        <v>7.1481241220452338E-2</v>
      </c>
    </row>
    <row r="8" spans="1:14" x14ac:dyDescent="0.25">
      <c r="B8" t="s">
        <v>64</v>
      </c>
      <c r="C8" s="2" t="s">
        <v>21</v>
      </c>
      <c r="D8">
        <v>5</v>
      </c>
      <c r="E8" s="16">
        <v>1.243312101910828</v>
      </c>
      <c r="F8" s="16">
        <v>4.2600000000000016</v>
      </c>
      <c r="G8" s="16">
        <f t="shared" si="2"/>
        <v>1.5018000000000005</v>
      </c>
      <c r="H8" s="16">
        <f t="shared" si="0"/>
        <v>1.8672061146496822E-2</v>
      </c>
      <c r="I8" s="16">
        <f t="shared" si="1"/>
        <v>9.3360305732484106E-2</v>
      </c>
    </row>
    <row r="9" spans="1:14" x14ac:dyDescent="0.25">
      <c r="B9" t="s">
        <v>64</v>
      </c>
      <c r="C9" s="2" t="s">
        <v>22</v>
      </c>
      <c r="D9">
        <v>5</v>
      </c>
      <c r="E9" s="16">
        <v>1.243312101910828</v>
      </c>
      <c r="F9" s="16">
        <v>3.4671459956061428</v>
      </c>
      <c r="G9" s="16">
        <f t="shared" si="2"/>
        <v>1.1608727781106414</v>
      </c>
      <c r="H9" s="16">
        <f t="shared" si="0"/>
        <v>1.4433271738038036E-2</v>
      </c>
      <c r="I9" s="16">
        <f t="shared" si="1"/>
        <v>7.2166358690190183E-2</v>
      </c>
    </row>
    <row r="10" spans="1:14" x14ac:dyDescent="0.25">
      <c r="B10" t="s">
        <v>64</v>
      </c>
      <c r="C10" s="2" t="s">
        <v>23</v>
      </c>
      <c r="D10">
        <v>5</v>
      </c>
      <c r="E10" s="16">
        <v>1.1210191082802548</v>
      </c>
      <c r="F10" s="16">
        <v>3.6478113132120753</v>
      </c>
      <c r="G10" s="16">
        <f t="shared" si="2"/>
        <v>1.2385588646811923</v>
      </c>
      <c r="H10" s="16">
        <f t="shared" si="0"/>
        <v>1.388448154037515E-2</v>
      </c>
      <c r="I10" s="16">
        <f t="shared" si="1"/>
        <v>6.9422407701875744E-2</v>
      </c>
    </row>
    <row r="11" spans="1:14" x14ac:dyDescent="0.25">
      <c r="B11" t="s">
        <v>64</v>
      </c>
      <c r="C11" s="8" t="s">
        <v>24</v>
      </c>
      <c r="D11">
        <v>5</v>
      </c>
      <c r="E11" s="16">
        <v>1.243312101910828</v>
      </c>
      <c r="F11" s="16">
        <v>3.4671459956061428</v>
      </c>
      <c r="G11" s="16">
        <f t="shared" si="2"/>
        <v>1.1608727781106414</v>
      </c>
      <c r="H11" s="16">
        <f t="shared" si="0"/>
        <v>1.4433271738038036E-2</v>
      </c>
      <c r="I11" s="16">
        <f t="shared" si="1"/>
        <v>7.2166358690190183E-2</v>
      </c>
    </row>
    <row r="12" spans="1:14" x14ac:dyDescent="0.25">
      <c r="B12" t="s">
        <v>64</v>
      </c>
      <c r="C12" s="2" t="s">
        <v>25</v>
      </c>
      <c r="D12">
        <v>5</v>
      </c>
      <c r="E12" s="16">
        <v>1.4063694267515923</v>
      </c>
      <c r="F12" s="16">
        <v>3.0766157227050051</v>
      </c>
      <c r="G12" s="16">
        <f t="shared" si="2"/>
        <v>0.99294476076315208</v>
      </c>
      <c r="H12" s="16">
        <f t="shared" si="0"/>
        <v>1.396447153990471E-2</v>
      </c>
      <c r="I12" s="16">
        <f t="shared" si="1"/>
        <v>6.9822357699523552E-2</v>
      </c>
      <c r="J12">
        <f>SUM(I3:I12)</f>
        <v>0.96035194429472859</v>
      </c>
      <c r="K12">
        <f>(J12/50)*100</f>
        <v>1.9207038885894572</v>
      </c>
      <c r="L12">
        <f>K12*10^4</f>
        <v>19207.038885894573</v>
      </c>
      <c r="M12">
        <f>L12/10^6</f>
        <v>1.9207038885894572E-2</v>
      </c>
      <c r="N12">
        <f>M12*10^4</f>
        <v>192.07038885894573</v>
      </c>
    </row>
    <row r="13" spans="1:14" x14ac:dyDescent="0.25">
      <c r="A13" t="s">
        <v>42</v>
      </c>
      <c r="B13" t="s">
        <v>64</v>
      </c>
      <c r="C13" s="2" t="s">
        <v>16</v>
      </c>
      <c r="D13">
        <v>5</v>
      </c>
      <c r="E13" s="16">
        <v>1.2229299363057324</v>
      </c>
      <c r="F13" s="16">
        <v>3.069667053039689</v>
      </c>
      <c r="G13" s="16">
        <f t="shared" si="2"/>
        <v>0.98995683280706626</v>
      </c>
      <c r="H13" s="16">
        <f t="shared" si="0"/>
        <v>1.2106478464901701E-2</v>
      </c>
      <c r="I13" s="16">
        <f>E13*(H13/100)</f>
        <v>1.4805374937968958E-4</v>
      </c>
    </row>
    <row r="14" spans="1:14" x14ac:dyDescent="0.25">
      <c r="B14" t="s">
        <v>64</v>
      </c>
      <c r="C14" s="7" t="s">
        <v>17</v>
      </c>
      <c r="D14">
        <v>5</v>
      </c>
      <c r="E14" s="16">
        <v>1.02</v>
      </c>
      <c r="F14" s="16">
        <v>5.5859199999999998</v>
      </c>
      <c r="G14" s="16">
        <f t="shared" si="2"/>
        <v>2.0719455999999998</v>
      </c>
      <c r="H14" s="16">
        <f t="shared" si="0"/>
        <v>2.1133845119999998E-2</v>
      </c>
      <c r="I14" s="16">
        <f t="shared" si="1"/>
        <v>0.10566922559999999</v>
      </c>
    </row>
    <row r="15" spans="1:14" x14ac:dyDescent="0.25">
      <c r="B15" t="s">
        <v>64</v>
      </c>
      <c r="C15" s="7" t="s">
        <v>18</v>
      </c>
      <c r="D15">
        <v>5</v>
      </c>
      <c r="E15" s="16">
        <v>1</v>
      </c>
      <c r="F15" s="16">
        <v>3.82653</v>
      </c>
      <c r="G15" s="16">
        <f t="shared" si="2"/>
        <v>1.3154078999999999</v>
      </c>
      <c r="H15" s="16">
        <f t="shared" si="0"/>
        <v>1.3154078999999999E-2</v>
      </c>
      <c r="I15" s="16">
        <f t="shared" si="1"/>
        <v>6.5770394999999995E-2</v>
      </c>
    </row>
    <row r="16" spans="1:14" x14ac:dyDescent="0.25">
      <c r="B16" t="s">
        <v>64</v>
      </c>
      <c r="C16" s="2" t="s">
        <v>19</v>
      </c>
      <c r="D16">
        <v>5</v>
      </c>
      <c r="E16" s="16">
        <v>1.22</v>
      </c>
      <c r="F16" s="16">
        <v>2.4979300000000002</v>
      </c>
      <c r="G16" s="16">
        <f t="shared" si="2"/>
        <v>0.74410989999999999</v>
      </c>
      <c r="H16" s="16">
        <f t="shared" si="0"/>
        <v>9.0781407799999988E-3</v>
      </c>
      <c r="I16" s="16">
        <f t="shared" si="1"/>
        <v>4.5390703899999996E-2</v>
      </c>
    </row>
    <row r="17" spans="1:14" x14ac:dyDescent="0.25">
      <c r="B17" t="s">
        <v>64</v>
      </c>
      <c r="C17" s="2" t="s">
        <v>20</v>
      </c>
      <c r="D17">
        <v>5</v>
      </c>
      <c r="E17" s="16">
        <v>1.34</v>
      </c>
      <c r="F17" s="16">
        <v>2.3384900000000002</v>
      </c>
      <c r="G17" s="16">
        <f t="shared" si="2"/>
        <v>0.67555070000000006</v>
      </c>
      <c r="H17" s="16">
        <f t="shared" si="0"/>
        <v>9.0523793800000012E-3</v>
      </c>
      <c r="I17" s="16">
        <f t="shared" si="1"/>
        <v>4.5261896900000008E-2</v>
      </c>
    </row>
    <row r="18" spans="1:14" x14ac:dyDescent="0.25">
      <c r="B18" t="s">
        <v>64</v>
      </c>
      <c r="C18" s="2" t="s">
        <v>21</v>
      </c>
      <c r="D18">
        <v>5</v>
      </c>
      <c r="E18" s="16">
        <v>1.36</v>
      </c>
      <c r="F18" s="16">
        <v>2.4379900000000001</v>
      </c>
      <c r="G18" s="16">
        <f t="shared" si="2"/>
        <v>0.71833569999999991</v>
      </c>
      <c r="H18" s="16">
        <f t="shared" si="0"/>
        <v>9.7693655199999983E-3</v>
      </c>
      <c r="I18" s="16">
        <f t="shared" si="1"/>
        <v>4.884682759999999E-2</v>
      </c>
    </row>
    <row r="19" spans="1:14" x14ac:dyDescent="0.25">
      <c r="B19" t="s">
        <v>64</v>
      </c>
      <c r="C19" s="2" t="s">
        <v>22</v>
      </c>
      <c r="D19">
        <v>5</v>
      </c>
      <c r="E19" s="16">
        <v>1.34</v>
      </c>
      <c r="F19" s="16">
        <v>2.7474799999999999</v>
      </c>
      <c r="G19" s="16">
        <f t="shared" si="2"/>
        <v>0.85141639999999996</v>
      </c>
      <c r="H19" s="16">
        <f t="shared" si="0"/>
        <v>1.140897976E-2</v>
      </c>
      <c r="I19" s="16">
        <f t="shared" si="1"/>
        <v>5.70448988E-2</v>
      </c>
    </row>
    <row r="20" spans="1:14" x14ac:dyDescent="0.25">
      <c r="B20" t="s">
        <v>64</v>
      </c>
      <c r="C20" s="2" t="s">
        <v>23</v>
      </c>
      <c r="D20">
        <v>5</v>
      </c>
      <c r="E20" s="16">
        <v>1.22</v>
      </c>
      <c r="F20" s="16">
        <v>2.85812</v>
      </c>
      <c r="G20" s="16">
        <f t="shared" si="2"/>
        <v>0.8989916</v>
      </c>
      <c r="H20" s="16">
        <f t="shared" si="0"/>
        <v>1.096769752E-2</v>
      </c>
      <c r="I20" s="16">
        <f t="shared" si="1"/>
        <v>5.4838487599999999E-2</v>
      </c>
    </row>
    <row r="21" spans="1:14" x14ac:dyDescent="0.25">
      <c r="B21" t="s">
        <v>64</v>
      </c>
      <c r="C21" s="8" t="s">
        <v>24</v>
      </c>
      <c r="D21">
        <v>5</v>
      </c>
      <c r="E21" s="16">
        <v>1.34</v>
      </c>
      <c r="F21" s="16">
        <v>2.1389300000000002</v>
      </c>
      <c r="G21" s="16">
        <f t="shared" si="2"/>
        <v>0.58973990000000009</v>
      </c>
      <c r="H21" s="16">
        <f t="shared" si="0"/>
        <v>7.9025146600000019E-3</v>
      </c>
      <c r="I21" s="16">
        <f t="shared" si="1"/>
        <v>3.9512573300000006E-2</v>
      </c>
    </row>
    <row r="22" spans="1:14" x14ac:dyDescent="0.25">
      <c r="B22" t="s">
        <v>64</v>
      </c>
      <c r="C22" s="2" t="s">
        <v>25</v>
      </c>
      <c r="D22">
        <v>5</v>
      </c>
      <c r="E22" s="16">
        <v>0.88</v>
      </c>
      <c r="F22" s="16">
        <v>2.1287400000000001</v>
      </c>
      <c r="G22" s="16">
        <f t="shared" si="2"/>
        <v>0.58535819999999994</v>
      </c>
      <c r="H22" s="16">
        <f t="shared" si="0"/>
        <v>5.1511521599999993E-3</v>
      </c>
      <c r="I22" s="16">
        <f t="shared" si="1"/>
        <v>2.5755760799999996E-2</v>
      </c>
      <c r="J22">
        <f>SUM(I13:I22)</f>
        <v>0.48823882324937962</v>
      </c>
      <c r="K22">
        <f>(J22/50)*100</f>
        <v>0.97647764649875923</v>
      </c>
      <c r="L22">
        <f>K22*10^4</f>
        <v>9764.7764649875917</v>
      </c>
      <c r="M22">
        <f>L22/10^6</f>
        <v>9.7647764649875912E-3</v>
      </c>
      <c r="N22">
        <f>M22*10^4</f>
        <v>97.64776464987591</v>
      </c>
    </row>
    <row r="23" spans="1:14" x14ac:dyDescent="0.25">
      <c r="A23" t="s">
        <v>43</v>
      </c>
      <c r="B23" t="s">
        <v>64</v>
      </c>
      <c r="C23" s="2" t="s">
        <v>16</v>
      </c>
      <c r="D23">
        <v>5</v>
      </c>
      <c r="E23" s="16">
        <v>1.22</v>
      </c>
      <c r="F23" s="16">
        <v>2.3893300000000002</v>
      </c>
      <c r="G23" s="16">
        <f t="shared" si="2"/>
        <v>0.69741190000000008</v>
      </c>
      <c r="H23" s="16">
        <f t="shared" si="0"/>
        <v>8.508425180000001E-3</v>
      </c>
      <c r="I23" s="16">
        <f t="shared" si="1"/>
        <v>4.2542125900000005E-2</v>
      </c>
    </row>
    <row r="24" spans="1:14" x14ac:dyDescent="0.25">
      <c r="B24" t="s">
        <v>64</v>
      </c>
      <c r="C24" s="7" t="s">
        <v>17</v>
      </c>
      <c r="D24">
        <v>5</v>
      </c>
      <c r="E24" s="16">
        <v>1.44</v>
      </c>
      <c r="F24" s="16">
        <v>3.8454799999999998</v>
      </c>
      <c r="G24" s="16">
        <f t="shared" si="2"/>
        <v>1.3235563999999997</v>
      </c>
      <c r="H24" s="16">
        <f t="shared" si="0"/>
        <v>1.9059212159999998E-2</v>
      </c>
      <c r="I24" s="16">
        <f t="shared" si="1"/>
        <v>9.5296060799999999E-2</v>
      </c>
    </row>
    <row r="25" spans="1:14" x14ac:dyDescent="0.25">
      <c r="B25" t="s">
        <v>64</v>
      </c>
      <c r="C25" s="7" t="s">
        <v>18</v>
      </c>
      <c r="D25">
        <v>5</v>
      </c>
      <c r="E25" s="16">
        <v>1.5</v>
      </c>
      <c r="F25" s="16">
        <v>4.0096100000000003</v>
      </c>
      <c r="G25" s="16">
        <f t="shared" si="2"/>
        <v>1.3941323000000001</v>
      </c>
      <c r="H25" s="16">
        <f t="shared" si="0"/>
        <v>2.0911984500000001E-2</v>
      </c>
      <c r="I25" s="16">
        <f t="shared" si="1"/>
        <v>0.10455992250000001</v>
      </c>
    </row>
    <row r="26" spans="1:14" x14ac:dyDescent="0.25">
      <c r="B26" t="s">
        <v>64</v>
      </c>
      <c r="C26" s="2" t="s">
        <v>19</v>
      </c>
      <c r="D26">
        <v>5</v>
      </c>
      <c r="E26" s="16">
        <v>1.62</v>
      </c>
      <c r="F26" s="16">
        <v>3.5268099999999998</v>
      </c>
      <c r="G26" s="16">
        <f t="shared" si="2"/>
        <v>1.1865282999999998</v>
      </c>
      <c r="H26" s="16">
        <f t="shared" si="0"/>
        <v>1.9221758459999998E-2</v>
      </c>
      <c r="I26" s="16">
        <f t="shared" si="1"/>
        <v>9.6108792299999996E-2</v>
      </c>
    </row>
    <row r="27" spans="1:14" x14ac:dyDescent="0.25">
      <c r="B27" t="s">
        <v>64</v>
      </c>
      <c r="C27" s="2" t="s">
        <v>20</v>
      </c>
      <c r="D27">
        <v>5</v>
      </c>
      <c r="E27" s="16">
        <v>1.66</v>
      </c>
      <c r="F27" s="16">
        <v>2.80749</v>
      </c>
      <c r="G27" s="16">
        <f t="shared" si="2"/>
        <v>0.87722069999999985</v>
      </c>
      <c r="H27" s="16">
        <f t="shared" si="0"/>
        <v>1.4561863619999997E-2</v>
      </c>
      <c r="I27" s="16">
        <f t="shared" si="1"/>
        <v>7.2809318099999992E-2</v>
      </c>
    </row>
    <row r="28" spans="1:14" x14ac:dyDescent="0.25">
      <c r="B28" t="s">
        <v>64</v>
      </c>
      <c r="C28" s="2" t="s">
        <v>21</v>
      </c>
      <c r="D28">
        <v>5</v>
      </c>
      <c r="E28" s="16">
        <v>1.6</v>
      </c>
      <c r="F28" s="16">
        <v>3.0276999999999998</v>
      </c>
      <c r="G28" s="16">
        <f t="shared" si="2"/>
        <v>0.97191099999999975</v>
      </c>
      <c r="H28" s="16">
        <f t="shared" si="0"/>
        <v>1.5550575999999997E-2</v>
      </c>
      <c r="I28" s="16">
        <f t="shared" si="1"/>
        <v>7.7752879999999983E-2</v>
      </c>
    </row>
    <row r="29" spans="1:14" x14ac:dyDescent="0.25">
      <c r="B29" t="s">
        <v>64</v>
      </c>
      <c r="C29" s="2" t="s">
        <v>22</v>
      </c>
      <c r="D29">
        <v>5</v>
      </c>
      <c r="E29" s="16">
        <v>1.66</v>
      </c>
      <c r="F29" s="16">
        <v>2.1489699999999998</v>
      </c>
      <c r="G29" s="16">
        <f t="shared" si="2"/>
        <v>0.59405709999999989</v>
      </c>
      <c r="H29" s="16">
        <f t="shared" si="0"/>
        <v>9.8613478599999978E-3</v>
      </c>
      <c r="I29" s="16">
        <f t="shared" si="1"/>
        <v>4.9306739299999985E-2</v>
      </c>
    </row>
    <row r="30" spans="1:14" x14ac:dyDescent="0.25">
      <c r="B30" t="s">
        <v>64</v>
      </c>
      <c r="C30" s="2" t="s">
        <v>23</v>
      </c>
      <c r="D30">
        <v>5</v>
      </c>
      <c r="E30" s="16">
        <v>1.44</v>
      </c>
      <c r="F30" s="16">
        <v>3.3972899999999999</v>
      </c>
      <c r="G30" s="16">
        <f t="shared" si="2"/>
        <v>1.1308346999999999</v>
      </c>
      <c r="H30" s="16">
        <f t="shared" si="0"/>
        <v>1.6284019679999998E-2</v>
      </c>
      <c r="I30" s="16">
        <f t="shared" si="1"/>
        <v>8.1420098399999988E-2</v>
      </c>
    </row>
    <row r="31" spans="1:14" x14ac:dyDescent="0.25">
      <c r="B31" t="s">
        <v>64</v>
      </c>
      <c r="C31" s="8" t="s">
        <v>24</v>
      </c>
      <c r="D31">
        <v>5</v>
      </c>
      <c r="E31" s="16">
        <v>1.42</v>
      </c>
      <c r="F31" s="16">
        <v>3.9680200000000001</v>
      </c>
      <c r="G31" s="16">
        <f t="shared" si="2"/>
        <v>1.3762486</v>
      </c>
      <c r="H31" s="16">
        <f t="shared" si="0"/>
        <v>1.9542730120000001E-2</v>
      </c>
      <c r="I31" s="16">
        <f t="shared" si="1"/>
        <v>9.7713650600000007E-2</v>
      </c>
    </row>
    <row r="32" spans="1:14" x14ac:dyDescent="0.25">
      <c r="B32" t="s">
        <v>64</v>
      </c>
      <c r="C32" s="2" t="s">
        <v>25</v>
      </c>
      <c r="D32">
        <v>5</v>
      </c>
      <c r="E32" s="16">
        <v>1.5</v>
      </c>
      <c r="F32" s="16">
        <v>3.6464799999999999</v>
      </c>
      <c r="G32" s="16">
        <f t="shared" si="2"/>
        <v>1.2379863999999998</v>
      </c>
      <c r="H32" s="16">
        <f t="shared" si="0"/>
        <v>1.8569795999999996E-2</v>
      </c>
      <c r="I32" s="16">
        <f t="shared" si="1"/>
        <v>9.2848979999999984E-2</v>
      </c>
      <c r="J32">
        <f>SUM(I23:I32)</f>
        <v>0.81035856789999994</v>
      </c>
      <c r="K32">
        <f>(J32/50)*100</f>
        <v>1.6207171357999997</v>
      </c>
      <c r="L32">
        <f>K32*10^4</f>
        <v>16207.171357999996</v>
      </c>
      <c r="M32">
        <f>L32/10^6</f>
        <v>1.6207171357999997E-2</v>
      </c>
      <c r="N32">
        <f>M32*10^4</f>
        <v>162.07171357999997</v>
      </c>
    </row>
    <row r="33" spans="1:14" x14ac:dyDescent="0.25">
      <c r="A33" t="s">
        <v>44</v>
      </c>
      <c r="B33" t="s">
        <v>64</v>
      </c>
      <c r="C33" s="2" t="s">
        <v>16</v>
      </c>
      <c r="D33">
        <v>5</v>
      </c>
      <c r="E33" s="16">
        <v>1.26</v>
      </c>
      <c r="F33" s="16">
        <v>2.7783199999999999</v>
      </c>
      <c r="G33" s="16">
        <f t="shared" si="2"/>
        <v>0.86467759999999982</v>
      </c>
      <c r="H33" s="16">
        <f t="shared" si="0"/>
        <v>1.0894937759999997E-2</v>
      </c>
      <c r="I33" s="16">
        <f t="shared" si="1"/>
        <v>5.447468879999999E-2</v>
      </c>
    </row>
    <row r="34" spans="1:14" x14ac:dyDescent="0.25">
      <c r="B34" t="s">
        <v>64</v>
      </c>
      <c r="C34" s="7" t="s">
        <v>17</v>
      </c>
      <c r="D34">
        <v>5</v>
      </c>
      <c r="E34" s="16">
        <v>1.06</v>
      </c>
      <c r="F34" s="16">
        <v>4.9674699999999996</v>
      </c>
      <c r="G34" s="16">
        <f t="shared" si="2"/>
        <v>1.8060120999999998</v>
      </c>
      <c r="H34" s="16">
        <f t="shared" si="0"/>
        <v>1.9143728259999999E-2</v>
      </c>
      <c r="I34" s="16">
        <f t="shared" si="1"/>
        <v>9.571864129999999E-2</v>
      </c>
    </row>
    <row r="35" spans="1:14" x14ac:dyDescent="0.25">
      <c r="B35" t="s">
        <v>64</v>
      </c>
      <c r="C35" s="7" t="s">
        <v>18</v>
      </c>
      <c r="D35">
        <v>5</v>
      </c>
      <c r="E35" s="16">
        <v>1.38</v>
      </c>
      <c r="F35" s="16">
        <v>3.9347599999999998</v>
      </c>
      <c r="G35" s="16">
        <f t="shared" si="2"/>
        <v>1.3619467999999999</v>
      </c>
      <c r="H35" s="16">
        <f t="shared" si="0"/>
        <v>1.8794865839999998E-2</v>
      </c>
      <c r="I35" s="16">
        <f t="shared" si="1"/>
        <v>9.3974329199999984E-2</v>
      </c>
    </row>
    <row r="36" spans="1:14" x14ac:dyDescent="0.25">
      <c r="B36" t="s">
        <v>64</v>
      </c>
      <c r="C36" s="2" t="s">
        <v>19</v>
      </c>
      <c r="D36">
        <v>5</v>
      </c>
      <c r="E36" s="16">
        <v>1.38</v>
      </c>
      <c r="F36" s="16">
        <v>3.2177899999999999</v>
      </c>
      <c r="G36" s="16">
        <f t="shared" si="2"/>
        <v>1.0536496999999998</v>
      </c>
      <c r="H36" s="16">
        <f t="shared" si="0"/>
        <v>1.4540365859999998E-2</v>
      </c>
      <c r="I36" s="16">
        <f t="shared" si="1"/>
        <v>7.2701829299999993E-2</v>
      </c>
    </row>
    <row r="37" spans="1:14" x14ac:dyDescent="0.25">
      <c r="B37" t="s">
        <v>64</v>
      </c>
      <c r="C37" s="2" t="s">
        <v>20</v>
      </c>
      <c r="D37">
        <v>5</v>
      </c>
      <c r="E37" s="16">
        <v>1.6</v>
      </c>
      <c r="F37" s="16">
        <v>2.0693800000000002</v>
      </c>
      <c r="G37" s="16">
        <f t="shared" si="2"/>
        <v>0.55983340000000004</v>
      </c>
      <c r="H37" s="16">
        <f t="shared" si="0"/>
        <v>8.957334400000001E-3</v>
      </c>
      <c r="I37" s="16">
        <f t="shared" si="1"/>
        <v>4.4786672000000007E-2</v>
      </c>
    </row>
    <row r="38" spans="1:14" x14ac:dyDescent="0.25">
      <c r="B38" t="s">
        <v>64</v>
      </c>
      <c r="C38" s="2" t="s">
        <v>21</v>
      </c>
      <c r="D38">
        <v>5</v>
      </c>
      <c r="E38" s="16">
        <v>1.46</v>
      </c>
      <c r="F38" s="16">
        <v>3.0167000000000002</v>
      </c>
      <c r="G38" s="16">
        <f t="shared" si="2"/>
        <v>0.96718100000000007</v>
      </c>
      <c r="H38" s="16">
        <f t="shared" si="0"/>
        <v>1.4120842600000001E-2</v>
      </c>
      <c r="I38" s="16">
        <f t="shared" si="1"/>
        <v>7.0604212999999999E-2</v>
      </c>
    </row>
    <row r="39" spans="1:14" x14ac:dyDescent="0.25">
      <c r="B39" t="s">
        <v>64</v>
      </c>
      <c r="C39" s="2" t="s">
        <v>22</v>
      </c>
      <c r="D39">
        <v>5</v>
      </c>
      <c r="E39" s="16">
        <v>1.46</v>
      </c>
      <c r="F39" s="16">
        <v>2.03918</v>
      </c>
      <c r="G39" s="16">
        <f t="shared" si="2"/>
        <v>0.54684739999999987</v>
      </c>
      <c r="H39" s="16">
        <f t="shared" si="0"/>
        <v>7.983972039999997E-3</v>
      </c>
      <c r="I39" s="16">
        <f t="shared" si="1"/>
        <v>3.9919860199999983E-2</v>
      </c>
    </row>
    <row r="40" spans="1:14" x14ac:dyDescent="0.25">
      <c r="B40" t="s">
        <v>64</v>
      </c>
      <c r="C40" s="2" t="s">
        <v>23</v>
      </c>
      <c r="D40">
        <v>5</v>
      </c>
      <c r="E40" s="16">
        <v>1.62</v>
      </c>
      <c r="F40" s="16">
        <v>2.1989299999999998</v>
      </c>
      <c r="G40" s="16">
        <f t="shared" si="2"/>
        <v>0.61553989999999992</v>
      </c>
      <c r="H40" s="16">
        <f t="shared" si="0"/>
        <v>9.9717463799999986E-3</v>
      </c>
      <c r="I40" s="16">
        <f t="shared" si="1"/>
        <v>4.9858731899999995E-2</v>
      </c>
    </row>
    <row r="41" spans="1:14" x14ac:dyDescent="0.25">
      <c r="B41" t="s">
        <v>64</v>
      </c>
      <c r="C41" s="8" t="s">
        <v>24</v>
      </c>
      <c r="D41">
        <v>5</v>
      </c>
      <c r="E41" s="16">
        <v>1.46</v>
      </c>
      <c r="F41" s="16">
        <v>2.42835</v>
      </c>
      <c r="G41" s="16">
        <f t="shared" si="2"/>
        <v>0.71419049999999995</v>
      </c>
      <c r="H41" s="16">
        <f t="shared" si="0"/>
        <v>1.0427181299999999E-2</v>
      </c>
      <c r="I41" s="16">
        <f t="shared" si="1"/>
        <v>5.2135906499999995E-2</v>
      </c>
    </row>
    <row r="42" spans="1:14" x14ac:dyDescent="0.25">
      <c r="B42" t="s">
        <v>64</v>
      </c>
      <c r="C42" s="2" t="s">
        <v>25</v>
      </c>
      <c r="D42">
        <v>5</v>
      </c>
      <c r="E42" s="16">
        <v>1.66</v>
      </c>
      <c r="F42" s="16">
        <v>2.36835</v>
      </c>
      <c r="G42" s="16">
        <f t="shared" si="2"/>
        <v>0.68839049999999991</v>
      </c>
      <c r="H42" s="16">
        <f t="shared" si="0"/>
        <v>1.1427282299999997E-2</v>
      </c>
      <c r="I42" s="16">
        <f t="shared" si="1"/>
        <v>5.7136411499999984E-2</v>
      </c>
      <c r="J42">
        <f>SUM(I33:I42)</f>
        <v>0.63131128369999989</v>
      </c>
      <c r="K42">
        <f>(J42/50)*100</f>
        <v>1.2626225673999998</v>
      </c>
      <c r="L42">
        <f>K42*10^4</f>
        <v>12626.225673999998</v>
      </c>
      <c r="M42">
        <f>L42/10^6</f>
        <v>1.2626225673999998E-2</v>
      </c>
      <c r="N42">
        <f>M42*10^4</f>
        <v>126.26225673999998</v>
      </c>
    </row>
    <row r="43" spans="1:14" x14ac:dyDescent="0.25">
      <c r="A43" t="s">
        <v>45</v>
      </c>
      <c r="B43" t="s">
        <v>64</v>
      </c>
      <c r="C43" s="2" t="s">
        <v>16</v>
      </c>
      <c r="D43">
        <v>5</v>
      </c>
      <c r="E43" s="16">
        <v>1.4063694267515923</v>
      </c>
      <c r="F43" s="16">
        <v>4.1873300271956406</v>
      </c>
      <c r="G43" s="16">
        <f t="shared" si="2"/>
        <v>1.4705519116941255</v>
      </c>
      <c r="H43" s="16">
        <f t="shared" si="0"/>
        <v>2.0681392490577256E-2</v>
      </c>
      <c r="I43" s="16">
        <f t="shared" si="1"/>
        <v>0.10340696245288628</v>
      </c>
    </row>
    <row r="44" spans="1:14" x14ac:dyDescent="0.25">
      <c r="B44" t="s">
        <v>64</v>
      </c>
      <c r="C44" s="7" t="s">
        <v>17</v>
      </c>
      <c r="D44">
        <v>5</v>
      </c>
      <c r="E44" s="16">
        <v>1.5694267515923568</v>
      </c>
      <c r="F44" s="16">
        <v>5.011599072074242</v>
      </c>
      <c r="G44" s="16">
        <f t="shared" si="2"/>
        <v>1.8249876009919239</v>
      </c>
      <c r="H44" s="16">
        <f t="shared" si="0"/>
        <v>2.8641843623210837E-2</v>
      </c>
      <c r="I44" s="16">
        <f t="shared" si="1"/>
        <v>0.14320921811605419</v>
      </c>
    </row>
    <row r="45" spans="1:14" x14ac:dyDescent="0.25">
      <c r="B45" t="s">
        <v>64</v>
      </c>
      <c r="C45" s="7" t="s">
        <v>18</v>
      </c>
      <c r="D45">
        <v>5</v>
      </c>
      <c r="E45" s="16">
        <v>1.5082802547770702</v>
      </c>
      <c r="F45" s="16">
        <v>4.8239035219295632</v>
      </c>
      <c r="G45" s="16">
        <f t="shared" si="2"/>
        <v>1.7442785144297122</v>
      </c>
      <c r="H45" s="16">
        <f t="shared" si="0"/>
        <v>2.6308608421462158E-2</v>
      </c>
      <c r="I45" s="16">
        <f t="shared" si="1"/>
        <v>0.1315430421073108</v>
      </c>
    </row>
    <row r="46" spans="1:14" x14ac:dyDescent="0.25">
      <c r="B46" t="s">
        <v>64</v>
      </c>
      <c r="C46" s="2" t="s">
        <v>19</v>
      </c>
      <c r="D46">
        <v>5</v>
      </c>
      <c r="E46" s="16">
        <v>1.3248407643312101</v>
      </c>
      <c r="F46" s="16">
        <v>5.9857605695772103</v>
      </c>
      <c r="G46" s="16">
        <f t="shared" si="2"/>
        <v>2.2438770449182002</v>
      </c>
      <c r="H46" s="16">
        <f t="shared" si="0"/>
        <v>2.9727797792546851E-2</v>
      </c>
      <c r="I46" s="16">
        <f t="shared" si="1"/>
        <v>0.14863898896273425</v>
      </c>
    </row>
    <row r="47" spans="1:14" x14ac:dyDescent="0.25">
      <c r="B47" t="s">
        <v>64</v>
      </c>
      <c r="C47" s="2" t="s">
        <v>20</v>
      </c>
      <c r="D47">
        <v>5</v>
      </c>
      <c r="E47" s="16">
        <v>1.6101910828025479</v>
      </c>
      <c r="F47" s="16">
        <v>4.6653468514407948</v>
      </c>
      <c r="G47" s="16">
        <f t="shared" si="2"/>
        <v>1.6760991461195416</v>
      </c>
      <c r="H47" s="16">
        <f t="shared" si="0"/>
        <v>2.6988398989746504E-2</v>
      </c>
      <c r="I47" s="16">
        <f t="shared" si="1"/>
        <v>0.13494199494873252</v>
      </c>
    </row>
    <row r="48" spans="1:14" x14ac:dyDescent="0.25">
      <c r="B48" t="s">
        <v>64</v>
      </c>
      <c r="C48" s="2" t="s">
        <v>21</v>
      </c>
      <c r="D48">
        <v>5</v>
      </c>
      <c r="E48" s="16">
        <v>1.69171974522293</v>
      </c>
      <c r="F48" s="16">
        <v>12.50374453298183</v>
      </c>
      <c r="G48" s="16">
        <f t="shared" si="2"/>
        <v>5.0466101491821869</v>
      </c>
      <c r="H48" s="16">
        <f t="shared" si="0"/>
        <v>8.5374500358139413E-2</v>
      </c>
      <c r="I48" s="16">
        <f t="shared" si="1"/>
        <v>0.42687250179069708</v>
      </c>
    </row>
    <row r="49" spans="1:14" x14ac:dyDescent="0.25">
      <c r="B49" t="s">
        <v>64</v>
      </c>
      <c r="C49" s="2" t="s">
        <v>22</v>
      </c>
      <c r="D49">
        <v>5</v>
      </c>
      <c r="E49" s="16">
        <v>1.6509554140127389</v>
      </c>
      <c r="F49" s="16">
        <v>5.1811710126379795</v>
      </c>
      <c r="G49" s="16">
        <f t="shared" si="2"/>
        <v>1.897903535434331</v>
      </c>
      <c r="H49" s="16">
        <f t="shared" si="0"/>
        <v>3.1333541170992268E-2</v>
      </c>
      <c r="I49" s="16">
        <f t="shared" si="1"/>
        <v>0.15666770585496134</v>
      </c>
    </row>
    <row r="50" spans="1:14" x14ac:dyDescent="0.25">
      <c r="B50" t="s">
        <v>64</v>
      </c>
      <c r="C50" s="2" t="s">
        <v>23</v>
      </c>
      <c r="D50">
        <v>5</v>
      </c>
      <c r="E50" s="16">
        <v>1.2025477707006369</v>
      </c>
      <c r="F50" s="16">
        <v>4.8913152158697812</v>
      </c>
      <c r="G50" s="16">
        <f t="shared" si="2"/>
        <v>1.7732655428240056</v>
      </c>
      <c r="H50" s="16">
        <f t="shared" si="0"/>
        <v>2.1324365253832626E-2</v>
      </c>
      <c r="I50" s="16">
        <f t="shared" si="1"/>
        <v>0.10662182626916314</v>
      </c>
    </row>
    <row r="51" spans="1:14" x14ac:dyDescent="0.25">
      <c r="B51" t="s">
        <v>64</v>
      </c>
      <c r="C51" s="8" t="s">
        <v>24</v>
      </c>
      <c r="D51">
        <v>5</v>
      </c>
      <c r="E51" s="16">
        <v>1.1617834394904458</v>
      </c>
      <c r="F51" s="16">
        <v>4.5399999999999885</v>
      </c>
      <c r="G51" s="16">
        <f t="shared" si="2"/>
        <v>1.622199999999995</v>
      </c>
      <c r="H51" s="16">
        <f t="shared" si="0"/>
        <v>1.8846450955413954E-2</v>
      </c>
      <c r="I51" s="16">
        <f t="shared" si="1"/>
        <v>9.4232254777069771E-2</v>
      </c>
    </row>
    <row r="52" spans="1:14" x14ac:dyDescent="0.25">
      <c r="B52" t="s">
        <v>64</v>
      </c>
      <c r="C52" s="2" t="s">
        <v>25</v>
      </c>
      <c r="D52">
        <v>5</v>
      </c>
      <c r="E52" s="16">
        <v>1.0598726114649681</v>
      </c>
      <c r="F52" s="16">
        <v>4.7080000000000055</v>
      </c>
      <c r="G52" s="16">
        <f t="shared" si="2"/>
        <v>1.6944400000000024</v>
      </c>
      <c r="H52" s="16">
        <f t="shared" si="0"/>
        <v>1.7958905477707031E-2</v>
      </c>
      <c r="I52" s="16">
        <f t="shared" si="1"/>
        <v>8.9794527388535161E-2</v>
      </c>
      <c r="J52">
        <f>SUM(I43:I52)</f>
        <v>1.5359290226681446</v>
      </c>
      <c r="K52">
        <f>(J52/50)*100</f>
        <v>3.0718580453362891</v>
      </c>
      <c r="L52">
        <f>K52*10^4</f>
        <v>30718.580453362891</v>
      </c>
      <c r="M52">
        <f>L52/10^6</f>
        <v>3.0718580453362891E-2</v>
      </c>
      <c r="N52">
        <f>M52*10^4</f>
        <v>307.18580453362893</v>
      </c>
    </row>
    <row r="53" spans="1:14" x14ac:dyDescent="0.25">
      <c r="A53" t="s">
        <v>49</v>
      </c>
      <c r="B53" t="s">
        <v>64</v>
      </c>
      <c r="C53" s="2" t="s">
        <v>16</v>
      </c>
      <c r="D53">
        <v>5</v>
      </c>
      <c r="E53" s="16">
        <v>1.1399999999999999</v>
      </c>
      <c r="F53" s="16">
        <v>4.0063800000000001</v>
      </c>
      <c r="G53" s="16">
        <f t="shared" si="2"/>
        <v>1.3927433999999999</v>
      </c>
      <c r="H53" s="16">
        <f t="shared" si="0"/>
        <v>1.5877274759999997E-2</v>
      </c>
      <c r="I53" s="16">
        <f t="shared" si="1"/>
        <v>7.9386373799999993E-2</v>
      </c>
    </row>
    <row r="54" spans="1:14" x14ac:dyDescent="0.25">
      <c r="B54" t="s">
        <v>64</v>
      </c>
      <c r="C54" s="7" t="s">
        <v>17</v>
      </c>
      <c r="D54">
        <v>5</v>
      </c>
      <c r="E54" s="16">
        <v>1.4</v>
      </c>
      <c r="F54" s="16">
        <v>2.4289700000000001</v>
      </c>
      <c r="G54" s="16">
        <f t="shared" si="2"/>
        <v>0.71445709999999996</v>
      </c>
      <c r="H54" s="16">
        <f t="shared" si="0"/>
        <v>1.0002399399999999E-2</v>
      </c>
      <c r="I54" s="16">
        <f t="shared" si="1"/>
        <v>5.0011996999999996E-2</v>
      </c>
    </row>
    <row r="55" spans="1:14" x14ac:dyDescent="0.25">
      <c r="B55" t="s">
        <v>64</v>
      </c>
      <c r="C55" s="7" t="s">
        <v>18</v>
      </c>
      <c r="D55">
        <v>5</v>
      </c>
      <c r="E55" s="16">
        <v>1.34</v>
      </c>
      <c r="F55" s="16">
        <v>2.5394899999999998</v>
      </c>
      <c r="G55" s="16">
        <f t="shared" si="2"/>
        <v>0.76198069999999984</v>
      </c>
      <c r="H55" s="16">
        <f t="shared" si="0"/>
        <v>1.0210541379999999E-2</v>
      </c>
      <c r="I55" s="16">
        <f t="shared" si="1"/>
        <v>5.1052706899999994E-2</v>
      </c>
    </row>
    <row r="56" spans="1:14" x14ac:dyDescent="0.25">
      <c r="B56" t="s">
        <v>64</v>
      </c>
      <c r="C56" s="2" t="s">
        <v>19</v>
      </c>
      <c r="D56">
        <v>5</v>
      </c>
      <c r="E56" s="16">
        <v>1.4</v>
      </c>
      <c r="F56" s="16">
        <v>4.5367800000000003</v>
      </c>
      <c r="G56" s="16">
        <f t="shared" si="2"/>
        <v>1.6208153999999999</v>
      </c>
      <c r="H56" s="16">
        <f t="shared" si="0"/>
        <v>2.2691415599999997E-2</v>
      </c>
      <c r="I56" s="16">
        <f t="shared" si="1"/>
        <v>0.11345707799999999</v>
      </c>
    </row>
    <row r="57" spans="1:14" x14ac:dyDescent="0.25">
      <c r="B57" t="s">
        <v>64</v>
      </c>
      <c r="C57" s="2" t="s">
        <v>20</v>
      </c>
      <c r="D57">
        <v>5</v>
      </c>
      <c r="E57" s="16">
        <v>1.4</v>
      </c>
      <c r="F57" s="16">
        <v>2.8977200000000001</v>
      </c>
      <c r="G57" s="16">
        <f t="shared" si="2"/>
        <v>0.91601960000000004</v>
      </c>
      <c r="H57" s="16">
        <f t="shared" si="0"/>
        <v>1.28242744E-2</v>
      </c>
      <c r="I57" s="16">
        <f t="shared" si="1"/>
        <v>6.4121371999999996E-2</v>
      </c>
    </row>
    <row r="58" spans="1:14" x14ac:dyDescent="0.25">
      <c r="B58" t="s">
        <v>64</v>
      </c>
      <c r="C58" s="2" t="s">
        <v>21</v>
      </c>
      <c r="D58">
        <v>5</v>
      </c>
      <c r="E58" s="16">
        <v>1.58</v>
      </c>
      <c r="F58" s="16">
        <v>5.4184000000000001</v>
      </c>
      <c r="G58" s="16">
        <f t="shared" si="2"/>
        <v>1.9999120000000001</v>
      </c>
      <c r="H58" s="16">
        <f t="shared" si="0"/>
        <v>3.1598609600000008E-2</v>
      </c>
      <c r="I58" s="16">
        <f t="shared" si="1"/>
        <v>0.15799304800000002</v>
      </c>
    </row>
    <row r="59" spans="1:14" x14ac:dyDescent="0.25">
      <c r="B59" t="s">
        <v>64</v>
      </c>
      <c r="C59" s="2" t="s">
        <v>22</v>
      </c>
      <c r="D59">
        <v>5</v>
      </c>
      <c r="E59" s="16">
        <v>1.52</v>
      </c>
      <c r="F59" s="16">
        <v>2.6297199999999998</v>
      </c>
      <c r="G59" s="16">
        <f t="shared" si="2"/>
        <v>0.80077959999999981</v>
      </c>
      <c r="H59" s="16">
        <f t="shared" si="0"/>
        <v>1.2171849919999997E-2</v>
      </c>
      <c r="I59" s="16">
        <f t="shared" si="1"/>
        <v>6.0859249599999984E-2</v>
      </c>
    </row>
    <row r="60" spans="1:14" x14ac:dyDescent="0.25">
      <c r="B60" t="s">
        <v>64</v>
      </c>
      <c r="C60" s="2" t="s">
        <v>23</v>
      </c>
      <c r="D60">
        <v>5</v>
      </c>
      <c r="E60" s="16">
        <v>1.1200000000000001</v>
      </c>
      <c r="F60" s="16">
        <v>3.3781599999999998</v>
      </c>
      <c r="G60" s="16">
        <f t="shared" si="2"/>
        <v>1.1226087999999999</v>
      </c>
      <c r="H60" s="16">
        <f t="shared" si="0"/>
        <v>1.257321856E-2</v>
      </c>
      <c r="I60" s="16">
        <f t="shared" si="1"/>
        <v>6.2866092799999995E-2</v>
      </c>
    </row>
    <row r="61" spans="1:14" x14ac:dyDescent="0.25">
      <c r="B61" t="s">
        <v>64</v>
      </c>
      <c r="C61" s="8" t="s">
        <v>24</v>
      </c>
      <c r="D61">
        <v>5</v>
      </c>
      <c r="E61" s="16">
        <v>1.08</v>
      </c>
      <c r="F61" s="16">
        <v>2.4186399999999999</v>
      </c>
      <c r="G61" s="16">
        <f t="shared" si="2"/>
        <v>0.71001519999999996</v>
      </c>
      <c r="H61" s="16">
        <f t="shared" si="0"/>
        <v>7.6681641600000001E-3</v>
      </c>
      <c r="I61" s="16">
        <f t="shared" si="1"/>
        <v>3.8340820800000001E-2</v>
      </c>
    </row>
    <row r="62" spans="1:14" x14ac:dyDescent="0.25">
      <c r="B62" t="s">
        <v>64</v>
      </c>
      <c r="C62" s="2" t="s">
        <v>25</v>
      </c>
      <c r="D62">
        <v>5</v>
      </c>
      <c r="E62" s="16">
        <v>1</v>
      </c>
      <c r="F62" s="16">
        <v>2.6470899999999999</v>
      </c>
      <c r="G62" s="16">
        <f t="shared" si="2"/>
        <v>0.80824869999999982</v>
      </c>
      <c r="H62" s="16">
        <f t="shared" si="0"/>
        <v>8.0824869999999976E-3</v>
      </c>
      <c r="I62" s="16">
        <f t="shared" si="1"/>
        <v>4.041243499999999E-2</v>
      </c>
      <c r="J62">
        <f>SUM(I53:I62)</f>
        <v>0.71850117390000001</v>
      </c>
      <c r="K62">
        <f>(J62/50)*100</f>
        <v>1.4370023478</v>
      </c>
      <c r="L62">
        <f>K62*10^4</f>
        <v>14370.023478000001</v>
      </c>
      <c r="M62">
        <f>L62/10^6</f>
        <v>1.4370023478000002E-2</v>
      </c>
      <c r="N62">
        <f>M62*10^4</f>
        <v>143.70023478000002</v>
      </c>
    </row>
    <row r="63" spans="1:14" x14ac:dyDescent="0.25">
      <c r="A63" t="s">
        <v>50</v>
      </c>
      <c r="B63" t="s">
        <v>64</v>
      </c>
      <c r="C63" s="2" t="s">
        <v>16</v>
      </c>
      <c r="D63">
        <v>5</v>
      </c>
      <c r="E63" s="16">
        <v>0.96</v>
      </c>
      <c r="F63" s="16">
        <v>3.6478999999999999</v>
      </c>
      <c r="G63" s="16">
        <f t="shared" si="2"/>
        <v>1.2385969999999999</v>
      </c>
      <c r="H63" s="16">
        <f t="shared" si="0"/>
        <v>1.1890531199999999E-2</v>
      </c>
      <c r="I63" s="16">
        <f t="shared" si="1"/>
        <v>5.9452655999999993E-2</v>
      </c>
    </row>
    <row r="64" spans="1:14" x14ac:dyDescent="0.25">
      <c r="B64" t="s">
        <v>64</v>
      </c>
      <c r="C64" s="7" t="s">
        <v>17</v>
      </c>
      <c r="D64">
        <v>5</v>
      </c>
      <c r="E64" s="16">
        <v>1.54</v>
      </c>
      <c r="F64" s="16">
        <v>2.9194200000000001</v>
      </c>
      <c r="G64" s="16">
        <f t="shared" si="2"/>
        <v>0.92535060000000002</v>
      </c>
      <c r="H64" s="16">
        <f t="shared" si="0"/>
        <v>1.4250399239999999E-2</v>
      </c>
      <c r="I64" s="16">
        <f t="shared" si="1"/>
        <v>7.1251996200000001E-2</v>
      </c>
    </row>
    <row r="65" spans="1:14" x14ac:dyDescent="0.25">
      <c r="B65" t="s">
        <v>64</v>
      </c>
      <c r="C65" s="7" t="s">
        <v>18</v>
      </c>
      <c r="D65">
        <v>5</v>
      </c>
      <c r="E65" s="16">
        <v>1.88</v>
      </c>
      <c r="F65" s="16">
        <v>2.6773199999999999</v>
      </c>
      <c r="G65" s="16">
        <f t="shared" si="2"/>
        <v>0.82124759999999997</v>
      </c>
      <c r="H65" s="16">
        <f t="shared" si="0"/>
        <v>1.5439454879999998E-2</v>
      </c>
      <c r="I65" s="16">
        <f t="shared" si="1"/>
        <v>7.7197274399999988E-2</v>
      </c>
    </row>
    <row r="66" spans="1:14" x14ac:dyDescent="0.25">
      <c r="B66" t="s">
        <v>64</v>
      </c>
      <c r="C66" s="2" t="s">
        <v>19</v>
      </c>
      <c r="D66">
        <v>5</v>
      </c>
      <c r="E66" s="16">
        <v>1.8</v>
      </c>
      <c r="F66" s="16">
        <v>2.8563200000000002</v>
      </c>
      <c r="G66" s="16">
        <f t="shared" si="2"/>
        <v>0.89821759999999995</v>
      </c>
      <c r="H66" s="16">
        <f t="shared" si="0"/>
        <v>1.6167916800000001E-2</v>
      </c>
      <c r="I66" s="16">
        <f t="shared" si="1"/>
        <v>8.0839584000000006E-2</v>
      </c>
    </row>
    <row r="67" spans="1:14" x14ac:dyDescent="0.25">
      <c r="B67" t="s">
        <v>64</v>
      </c>
      <c r="C67" s="2" t="s">
        <v>20</v>
      </c>
      <c r="D67">
        <v>5</v>
      </c>
      <c r="E67" s="16">
        <v>1.84</v>
      </c>
      <c r="F67" s="16">
        <v>3.02908</v>
      </c>
      <c r="G67" s="16">
        <f t="shared" si="2"/>
        <v>0.97250439999999982</v>
      </c>
      <c r="H67" s="16">
        <f t="shared" si="0"/>
        <v>1.7894080959999999E-2</v>
      </c>
      <c r="I67" s="16">
        <f t="shared" si="1"/>
        <v>8.94704048E-2</v>
      </c>
    </row>
    <row r="68" spans="1:14" x14ac:dyDescent="0.25">
      <c r="B68" t="s">
        <v>64</v>
      </c>
      <c r="C68" s="2" t="s">
        <v>21</v>
      </c>
      <c r="D68">
        <v>5</v>
      </c>
      <c r="E68" s="16">
        <v>1.98</v>
      </c>
      <c r="F68" s="16">
        <v>3.18872</v>
      </c>
      <c r="G68" s="16">
        <f t="shared" ref="G68:G131" si="3">-0.33+0.43*(F68)</f>
        <v>1.0411496</v>
      </c>
      <c r="H68" s="16">
        <f t="shared" ref="H68:H131" si="4">E68*(G68/100)</f>
        <v>2.0614762079999998E-2</v>
      </c>
      <c r="I68" s="16">
        <f t="shared" ref="I68:I131" si="5">H68*D68</f>
        <v>0.10307381039999999</v>
      </c>
    </row>
    <row r="69" spans="1:14" x14ac:dyDescent="0.25">
      <c r="B69" t="s">
        <v>64</v>
      </c>
      <c r="C69" s="2" t="s">
        <v>22</v>
      </c>
      <c r="D69">
        <v>5</v>
      </c>
      <c r="E69" s="16">
        <v>1.66</v>
      </c>
      <c r="F69" s="16">
        <v>6.0482399999999998</v>
      </c>
      <c r="G69" s="16">
        <f t="shared" si="3"/>
        <v>2.2707431999999996</v>
      </c>
      <c r="H69" s="16">
        <f t="shared" si="4"/>
        <v>3.769433711999999E-2</v>
      </c>
      <c r="I69" s="16">
        <f t="shared" si="5"/>
        <v>0.18847168559999994</v>
      </c>
    </row>
    <row r="70" spans="1:14" x14ac:dyDescent="0.25">
      <c r="B70" t="s">
        <v>64</v>
      </c>
      <c r="C70" s="2" t="s">
        <v>23</v>
      </c>
      <c r="D70">
        <v>5</v>
      </c>
      <c r="E70" s="16">
        <v>1.58</v>
      </c>
      <c r="F70" s="16">
        <v>2.0081899999999999</v>
      </c>
      <c r="G70" s="16">
        <f t="shared" si="3"/>
        <v>0.53352169999999988</v>
      </c>
      <c r="H70" s="16">
        <f t="shared" si="4"/>
        <v>8.4296428599999994E-3</v>
      </c>
      <c r="I70" s="16">
        <f t="shared" si="5"/>
        <v>4.21482143E-2</v>
      </c>
    </row>
    <row r="71" spans="1:14" x14ac:dyDescent="0.25">
      <c r="B71" t="s">
        <v>64</v>
      </c>
      <c r="C71" s="8" t="s">
        <v>24</v>
      </c>
      <c r="D71">
        <v>5</v>
      </c>
      <c r="E71" s="16">
        <v>1.38</v>
      </c>
      <c r="F71" s="16">
        <v>2.5270000000000001</v>
      </c>
      <c r="G71" s="16">
        <f t="shared" si="3"/>
        <v>0.75661</v>
      </c>
      <c r="H71" s="16">
        <f t="shared" si="4"/>
        <v>1.0441217999999999E-2</v>
      </c>
      <c r="I71" s="16">
        <f t="shared" si="5"/>
        <v>5.2206089999999997E-2</v>
      </c>
    </row>
    <row r="72" spans="1:14" x14ac:dyDescent="0.25">
      <c r="B72" t="s">
        <v>64</v>
      </c>
      <c r="C72" s="2" t="s">
        <v>25</v>
      </c>
      <c r="D72">
        <v>5</v>
      </c>
      <c r="E72" s="16">
        <v>1.38</v>
      </c>
      <c r="F72" s="16">
        <v>2.5179900000000002</v>
      </c>
      <c r="G72" s="16">
        <f t="shared" si="3"/>
        <v>0.7527356999999999</v>
      </c>
      <c r="H72" s="16">
        <f t="shared" si="4"/>
        <v>1.0387752659999997E-2</v>
      </c>
      <c r="I72" s="16">
        <f t="shared" si="5"/>
        <v>5.1938763299999989E-2</v>
      </c>
      <c r="J72">
        <f>SUM(I63:I72)</f>
        <v>0.81605047899999994</v>
      </c>
      <c r="K72">
        <f>(J72/50)*100</f>
        <v>1.6321009580000001</v>
      </c>
      <c r="L72">
        <f>K72*10^4</f>
        <v>16321.009580000002</v>
      </c>
      <c r="M72">
        <f>L72/10^6</f>
        <v>1.632100958E-2</v>
      </c>
      <c r="N72">
        <f>M72*10^4</f>
        <v>163.2100958</v>
      </c>
    </row>
    <row r="73" spans="1:14" x14ac:dyDescent="0.25">
      <c r="A73" t="s">
        <v>51</v>
      </c>
      <c r="B73" t="s">
        <v>64</v>
      </c>
      <c r="C73" s="2" t="s">
        <v>16</v>
      </c>
      <c r="D73">
        <v>5</v>
      </c>
      <c r="E73" s="16">
        <v>1.3656050955414012</v>
      </c>
      <c r="F73" s="16">
        <v>2.1382578787394002</v>
      </c>
      <c r="G73" s="16">
        <f t="shared" si="3"/>
        <v>0.58945088785794209</v>
      </c>
      <c r="H73" s="16">
        <f t="shared" si="4"/>
        <v>8.0495713603020869E-3</v>
      </c>
      <c r="I73" s="16">
        <f t="shared" si="5"/>
        <v>4.0247856801510433E-2</v>
      </c>
    </row>
    <row r="74" spans="1:14" x14ac:dyDescent="0.25">
      <c r="B74" t="s">
        <v>64</v>
      </c>
      <c r="C74" s="7" t="s">
        <v>17</v>
      </c>
      <c r="D74">
        <v>5</v>
      </c>
      <c r="E74" s="16">
        <v>1.4878980891719744</v>
      </c>
      <c r="F74" s="16">
        <v>1.9913203471861101</v>
      </c>
      <c r="G74" s="16">
        <f t="shared" si="3"/>
        <v>0.5262677492900274</v>
      </c>
      <c r="H74" s="16">
        <f t="shared" si="4"/>
        <v>7.8303277856146738E-3</v>
      </c>
      <c r="I74" s="16">
        <f t="shared" si="5"/>
        <v>3.9151638928073371E-2</v>
      </c>
    </row>
    <row r="75" spans="1:14" x14ac:dyDescent="0.25">
      <c r="B75" t="s">
        <v>64</v>
      </c>
      <c r="C75" s="7" t="s">
        <v>18</v>
      </c>
      <c r="D75">
        <v>5</v>
      </c>
      <c r="E75" s="16">
        <v>1.8955414012738854</v>
      </c>
      <c r="F75" s="16">
        <v>14.659947607334978</v>
      </c>
      <c r="G75" s="16">
        <f t="shared" si="3"/>
        <v>5.9737774711540403</v>
      </c>
      <c r="H75" s="16">
        <f t="shared" si="4"/>
        <v>0.11323542518569697</v>
      </c>
      <c r="I75" s="16">
        <f t="shared" si="5"/>
        <v>0.5661771259284849</v>
      </c>
    </row>
    <row r="76" spans="1:14" x14ac:dyDescent="0.25">
      <c r="B76" t="s">
        <v>64</v>
      </c>
      <c r="C76" s="2" t="s">
        <v>19</v>
      </c>
      <c r="D76">
        <v>5</v>
      </c>
      <c r="E76" s="16">
        <v>1.3248407643312101</v>
      </c>
      <c r="F76" s="16">
        <v>2.1315310631661086</v>
      </c>
      <c r="G76" s="16">
        <f t="shared" si="3"/>
        <v>0.58655835716142679</v>
      </c>
      <c r="H76" s="16">
        <f t="shared" si="4"/>
        <v>7.7709642222660363E-3</v>
      </c>
      <c r="I76" s="16">
        <f t="shared" si="5"/>
        <v>3.8854821111330179E-2</v>
      </c>
    </row>
    <row r="77" spans="1:14" x14ac:dyDescent="0.25">
      <c r="B77" t="s">
        <v>64</v>
      </c>
      <c r="C77" s="2" t="s">
        <v>20</v>
      </c>
      <c r="D77">
        <v>5</v>
      </c>
      <c r="E77" s="16">
        <v>1.956687898089172</v>
      </c>
      <c r="F77" s="16">
        <v>12.053107254258983</v>
      </c>
      <c r="G77" s="16">
        <f t="shared" si="3"/>
        <v>4.8528361193313625</v>
      </c>
      <c r="H77" s="16">
        <f t="shared" si="4"/>
        <v>9.4954857061056983E-2</v>
      </c>
      <c r="I77" s="16">
        <f t="shared" ref="I77:I82" si="6">H77*D76</f>
        <v>0.47477428530528493</v>
      </c>
    </row>
    <row r="78" spans="1:14" x14ac:dyDescent="0.25">
      <c r="B78" t="s">
        <v>64</v>
      </c>
      <c r="C78" s="2" t="s">
        <v>21</v>
      </c>
      <c r="D78">
        <v>5</v>
      </c>
      <c r="E78" s="16">
        <v>1.7121019108280255</v>
      </c>
      <c r="F78" s="16">
        <v>4.4552871540553403</v>
      </c>
      <c r="G78" s="16">
        <f t="shared" si="3"/>
        <v>1.5857734762437963</v>
      </c>
      <c r="H78" s="16">
        <f t="shared" si="4"/>
        <v>2.7150057988174041E-2</v>
      </c>
      <c r="I78" s="16">
        <f t="shared" si="6"/>
        <v>0.13575028994087021</v>
      </c>
    </row>
    <row r="79" spans="1:14" x14ac:dyDescent="0.25">
      <c r="B79" t="s">
        <v>64</v>
      </c>
      <c r="C79" s="2" t="s">
        <v>22</v>
      </c>
      <c r="D79">
        <v>5</v>
      </c>
      <c r="E79" s="16">
        <v>1.4471337579617833</v>
      </c>
      <c r="F79" s="16">
        <v>4.4550198956229696</v>
      </c>
      <c r="G79" s="16">
        <f t="shared" si="3"/>
        <v>1.5856585551178768</v>
      </c>
      <c r="H79" s="16">
        <f t="shared" si="4"/>
        <v>2.2946600237119846E-2</v>
      </c>
      <c r="I79" s="16">
        <f t="shared" si="6"/>
        <v>0.11473300118559923</v>
      </c>
    </row>
    <row r="80" spans="1:14" x14ac:dyDescent="0.25">
      <c r="B80" t="s">
        <v>64</v>
      </c>
      <c r="C80" s="2" t="s">
        <v>23</v>
      </c>
      <c r="D80">
        <v>5</v>
      </c>
      <c r="E80" s="16">
        <v>1.5490445859872612</v>
      </c>
      <c r="F80" s="16">
        <v>5.0741732976128597</v>
      </c>
      <c r="G80" s="16">
        <f t="shared" si="3"/>
        <v>1.8518945179735296</v>
      </c>
      <c r="H80" s="16">
        <f t="shared" si="4"/>
        <v>2.8686671768863848E-2</v>
      </c>
      <c r="I80" s="16">
        <f t="shared" si="6"/>
        <v>0.14343335884431924</v>
      </c>
    </row>
    <row r="81" spans="1:14" x14ac:dyDescent="0.25">
      <c r="B81" t="s">
        <v>64</v>
      </c>
      <c r="C81" s="8" t="s">
        <v>24</v>
      </c>
      <c r="D81">
        <v>5</v>
      </c>
      <c r="E81" s="16">
        <v>1.6305732484076434</v>
      </c>
      <c r="F81" s="16">
        <v>3.8173892177251654</v>
      </c>
      <c r="G81" s="16">
        <f t="shared" si="3"/>
        <v>1.3114773636218211</v>
      </c>
      <c r="H81" s="16">
        <f t="shared" si="4"/>
        <v>2.1384599050139251E-2</v>
      </c>
      <c r="I81" s="16">
        <f t="shared" si="6"/>
        <v>0.10692299525069626</v>
      </c>
      <c r="J81">
        <f>SUM(I72:I82)</f>
        <v>1.8901395772007195</v>
      </c>
      <c r="K81">
        <f>(J81/50)*100</f>
        <v>3.7802791544014394</v>
      </c>
      <c r="L81">
        <f>K81*10^4</f>
        <v>37802.791544014392</v>
      </c>
      <c r="M81">
        <f>L81/10^6</f>
        <v>3.7802791544014391E-2</v>
      </c>
      <c r="N81">
        <f>M81*10^4</f>
        <v>378.02791544014389</v>
      </c>
    </row>
    <row r="82" spans="1:14" x14ac:dyDescent="0.25">
      <c r="B82" t="s">
        <v>64</v>
      </c>
      <c r="C82" s="2" t="s">
        <v>25</v>
      </c>
      <c r="D82">
        <v>5</v>
      </c>
      <c r="E82" s="16">
        <v>1.8343949044585988</v>
      </c>
      <c r="F82" s="16">
        <v>5.2846259972407088</v>
      </c>
      <c r="G82" s="16">
        <f t="shared" si="3"/>
        <v>1.9423891788135048</v>
      </c>
      <c r="H82" s="16">
        <f t="shared" si="4"/>
        <v>3.5631088120910155E-2</v>
      </c>
      <c r="I82" s="16">
        <f t="shared" si="6"/>
        <v>0.17815544060455077</v>
      </c>
    </row>
    <row r="83" spans="1:14" x14ac:dyDescent="0.25">
      <c r="A83" t="s">
        <v>52</v>
      </c>
      <c r="B83" t="s">
        <v>64</v>
      </c>
      <c r="C83" s="2" t="s">
        <v>16</v>
      </c>
      <c r="D83">
        <v>5</v>
      </c>
      <c r="E83" s="16">
        <v>1.28</v>
      </c>
      <c r="F83" s="16">
        <v>2.65842</v>
      </c>
      <c r="G83" s="16">
        <f t="shared" si="3"/>
        <v>0.81312059999999997</v>
      </c>
      <c r="H83" s="16">
        <f t="shared" si="4"/>
        <v>1.040794368E-2</v>
      </c>
      <c r="I83" s="16">
        <f t="shared" si="5"/>
        <v>5.2039718400000004E-2</v>
      </c>
    </row>
    <row r="84" spans="1:14" x14ac:dyDescent="0.25">
      <c r="B84" t="s">
        <v>64</v>
      </c>
      <c r="C84" s="7" t="s">
        <v>17</v>
      </c>
      <c r="D84">
        <v>5</v>
      </c>
      <c r="E84" s="16">
        <v>1.46</v>
      </c>
      <c r="F84" s="16">
        <v>2.11911</v>
      </c>
      <c r="G84" s="16">
        <f t="shared" si="3"/>
        <v>0.58121730000000005</v>
      </c>
      <c r="H84" s="16">
        <f t="shared" si="4"/>
        <v>8.4857725800000002E-3</v>
      </c>
      <c r="I84" s="16">
        <f t="shared" si="5"/>
        <v>4.2428862900000003E-2</v>
      </c>
    </row>
    <row r="85" spans="1:14" x14ac:dyDescent="0.25">
      <c r="B85" t="s">
        <v>64</v>
      </c>
      <c r="C85" s="7" t="s">
        <v>18</v>
      </c>
      <c r="D85">
        <v>5</v>
      </c>
      <c r="E85" s="16">
        <v>1.36</v>
      </c>
      <c r="F85" s="16">
        <v>1.6786099999999999</v>
      </c>
      <c r="G85" s="16">
        <f t="shared" si="3"/>
        <v>0.39180229999999999</v>
      </c>
      <c r="H85" s="16">
        <f t="shared" si="4"/>
        <v>5.3285112799999999E-3</v>
      </c>
      <c r="I85" s="16">
        <f t="shared" si="5"/>
        <v>2.66425564E-2</v>
      </c>
    </row>
    <row r="86" spans="1:14" x14ac:dyDescent="0.25">
      <c r="B86" t="s">
        <v>64</v>
      </c>
      <c r="C86" s="2" t="s">
        <v>19</v>
      </c>
      <c r="D86">
        <v>5</v>
      </c>
      <c r="E86" s="16">
        <v>1.76</v>
      </c>
      <c r="F86" s="16">
        <v>1.7594000000000001</v>
      </c>
      <c r="G86" s="16">
        <f t="shared" si="3"/>
        <v>0.42654200000000003</v>
      </c>
      <c r="H86" s="16">
        <f t="shared" si="4"/>
        <v>7.5071392000000013E-3</v>
      </c>
      <c r="I86" s="16">
        <f t="shared" si="5"/>
        <v>3.7535696000000007E-2</v>
      </c>
    </row>
    <row r="87" spans="1:14" x14ac:dyDescent="0.25">
      <c r="B87" t="s">
        <v>64</v>
      </c>
      <c r="C87" s="2" t="s">
        <v>20</v>
      </c>
      <c r="D87">
        <v>5</v>
      </c>
      <c r="E87" s="16">
        <v>1.52</v>
      </c>
      <c r="F87" s="16">
        <v>3.9392</v>
      </c>
      <c r="G87" s="16">
        <f t="shared" si="3"/>
        <v>1.363856</v>
      </c>
      <c r="H87" s="16">
        <f t="shared" si="4"/>
        <v>2.0730611199999999E-2</v>
      </c>
      <c r="I87" s="16">
        <f t="shared" si="5"/>
        <v>0.10365305599999999</v>
      </c>
    </row>
    <row r="88" spans="1:14" x14ac:dyDescent="0.25">
      <c r="B88" t="s">
        <v>64</v>
      </c>
      <c r="C88" s="2" t="s">
        <v>21</v>
      </c>
      <c r="D88">
        <v>5</v>
      </c>
      <c r="E88" s="16">
        <v>1.52</v>
      </c>
      <c r="F88" s="16">
        <v>2.88944</v>
      </c>
      <c r="G88" s="16">
        <f t="shared" si="3"/>
        <v>0.9124591999999998</v>
      </c>
      <c r="H88" s="16">
        <f t="shared" si="4"/>
        <v>1.3869379839999996E-2</v>
      </c>
      <c r="I88" s="16">
        <f t="shared" si="5"/>
        <v>6.9346899199999978E-2</v>
      </c>
    </row>
    <row r="89" spans="1:14" x14ac:dyDescent="0.25">
      <c r="B89" t="s">
        <v>64</v>
      </c>
      <c r="C89" s="2" t="s">
        <v>22</v>
      </c>
      <c r="D89">
        <v>5</v>
      </c>
      <c r="E89" s="16">
        <v>1.88</v>
      </c>
      <c r="F89" s="16">
        <v>1.7773300000000001</v>
      </c>
      <c r="G89" s="16">
        <f t="shared" si="3"/>
        <v>0.43425189999999997</v>
      </c>
      <c r="H89" s="16">
        <f t="shared" si="4"/>
        <v>8.1639357199999995E-3</v>
      </c>
      <c r="I89" s="16">
        <f t="shared" si="5"/>
        <v>4.0819678599999999E-2</v>
      </c>
    </row>
    <row r="90" spans="1:14" x14ac:dyDescent="0.25">
      <c r="B90" t="s">
        <v>64</v>
      </c>
      <c r="C90" s="2" t="s">
        <v>23</v>
      </c>
      <c r="D90">
        <v>5</v>
      </c>
      <c r="E90" s="16">
        <v>1.6</v>
      </c>
      <c r="F90" s="16">
        <v>1.8298300000000001</v>
      </c>
      <c r="G90" s="16">
        <f t="shared" si="3"/>
        <v>0.45682689999999998</v>
      </c>
      <c r="H90" s="16">
        <f t="shared" si="4"/>
        <v>7.3092304E-3</v>
      </c>
      <c r="I90" s="16">
        <f t="shared" si="5"/>
        <v>3.6546151999999998E-2</v>
      </c>
    </row>
    <row r="91" spans="1:14" x14ac:dyDescent="0.25">
      <c r="B91" t="s">
        <v>64</v>
      </c>
      <c r="C91" s="8" t="s">
        <v>24</v>
      </c>
      <c r="D91">
        <v>5</v>
      </c>
      <c r="E91" s="16">
        <v>1.52</v>
      </c>
      <c r="F91" s="16">
        <v>1.9987999999999999</v>
      </c>
      <c r="G91" s="16">
        <f t="shared" si="3"/>
        <v>0.52948399999999984</v>
      </c>
      <c r="H91" s="16">
        <f t="shared" si="4"/>
        <v>8.0481567999999976E-3</v>
      </c>
      <c r="I91" s="16">
        <f t="shared" si="5"/>
        <v>4.0240783999999988E-2</v>
      </c>
    </row>
    <row r="92" spans="1:14" x14ac:dyDescent="0.25">
      <c r="B92" t="s">
        <v>64</v>
      </c>
      <c r="C92" s="2" t="s">
        <v>25</v>
      </c>
      <c r="D92">
        <v>5</v>
      </c>
      <c r="E92" s="16">
        <v>1.64</v>
      </c>
      <c r="F92" s="16">
        <v>2.9388200000000002</v>
      </c>
      <c r="G92" s="16">
        <f t="shared" si="3"/>
        <v>0.93369260000000009</v>
      </c>
      <c r="H92" s="16">
        <f t="shared" si="4"/>
        <v>1.531255864E-2</v>
      </c>
      <c r="I92" s="16">
        <f t="shared" si="5"/>
        <v>7.6562793199999993E-2</v>
      </c>
      <c r="J92">
        <f>SUM(I83:I92)</f>
        <v>0.52581619670000002</v>
      </c>
      <c r="K92">
        <f>(J92/50)*100</f>
        <v>1.0516323934</v>
      </c>
      <c r="L92">
        <f>K92*10^4</f>
        <v>10516.323934</v>
      </c>
      <c r="M92">
        <f>L92/10^6</f>
        <v>1.0516323934E-2</v>
      </c>
      <c r="N92">
        <f>M92*10^4</f>
        <v>105.16323934</v>
      </c>
    </row>
    <row r="93" spans="1:14" x14ac:dyDescent="0.25">
      <c r="A93" t="s">
        <v>53</v>
      </c>
      <c r="B93" t="s">
        <v>64</v>
      </c>
      <c r="C93" s="2" t="s">
        <v>16</v>
      </c>
      <c r="D93">
        <v>5</v>
      </c>
      <c r="E93" s="16">
        <v>1.1599999999999999</v>
      </c>
      <c r="F93" s="16">
        <v>2.2888600000000001</v>
      </c>
      <c r="G93" s="16">
        <f t="shared" si="3"/>
        <v>0.65420980000000006</v>
      </c>
      <c r="H93" s="16">
        <f t="shared" si="4"/>
        <v>7.5888336800000004E-3</v>
      </c>
      <c r="I93" s="16">
        <f t="shared" si="5"/>
        <v>3.7944168400000006E-2</v>
      </c>
    </row>
    <row r="94" spans="1:14" x14ac:dyDescent="0.25">
      <c r="B94" t="s">
        <v>64</v>
      </c>
      <c r="C94" s="7" t="s">
        <v>17</v>
      </c>
      <c r="D94">
        <v>5</v>
      </c>
      <c r="E94" s="16">
        <v>1.28</v>
      </c>
      <c r="F94" s="16">
        <v>3.4283600000000001</v>
      </c>
      <c r="G94" s="16">
        <f t="shared" si="3"/>
        <v>1.1441948</v>
      </c>
      <c r="H94" s="16">
        <f t="shared" si="4"/>
        <v>1.4645693440000001E-2</v>
      </c>
      <c r="I94" s="16">
        <f t="shared" si="5"/>
        <v>7.3228467200000008E-2</v>
      </c>
    </row>
    <row r="95" spans="1:14" x14ac:dyDescent="0.25">
      <c r="B95" t="s">
        <v>64</v>
      </c>
      <c r="C95" s="7" t="s">
        <v>18</v>
      </c>
      <c r="D95">
        <v>5</v>
      </c>
      <c r="E95" s="16">
        <v>1.44</v>
      </c>
      <c r="F95" s="16">
        <v>3.2887</v>
      </c>
      <c r="G95" s="16">
        <f t="shared" si="3"/>
        <v>1.0841409999999998</v>
      </c>
      <c r="H95" s="16">
        <f t="shared" si="4"/>
        <v>1.5611630399999996E-2</v>
      </c>
      <c r="I95" s="16">
        <f t="shared" si="5"/>
        <v>7.8058151999999978E-2</v>
      </c>
    </row>
    <row r="96" spans="1:14" x14ac:dyDescent="0.25">
      <c r="B96" t="s">
        <v>64</v>
      </c>
      <c r="C96" s="2" t="s">
        <v>19</v>
      </c>
      <c r="D96">
        <v>5</v>
      </c>
      <c r="E96" s="16">
        <v>1.7</v>
      </c>
      <c r="F96" s="16">
        <v>2.0579100000000001</v>
      </c>
      <c r="G96" s="16">
        <f t="shared" si="3"/>
        <v>0.55490130000000004</v>
      </c>
      <c r="H96" s="16">
        <f t="shared" si="4"/>
        <v>9.4333221000000005E-3</v>
      </c>
      <c r="I96" s="16">
        <f t="shared" si="5"/>
        <v>4.7166610500000004E-2</v>
      </c>
    </row>
    <row r="97" spans="1:14" x14ac:dyDescent="0.25">
      <c r="B97" t="s">
        <v>64</v>
      </c>
      <c r="C97" s="2" t="s">
        <v>20</v>
      </c>
      <c r="D97">
        <v>5</v>
      </c>
      <c r="E97" s="16">
        <v>1.62</v>
      </c>
      <c r="F97" s="16">
        <v>2.2888700000000002</v>
      </c>
      <c r="G97" s="16">
        <f t="shared" si="3"/>
        <v>0.65421410000000013</v>
      </c>
      <c r="H97" s="16">
        <f t="shared" si="4"/>
        <v>1.0598268420000003E-2</v>
      </c>
      <c r="I97" s="16">
        <f t="shared" si="5"/>
        <v>5.2991342100000012E-2</v>
      </c>
    </row>
    <row r="98" spans="1:14" x14ac:dyDescent="0.25">
      <c r="B98" t="s">
        <v>64</v>
      </c>
      <c r="C98" s="2" t="s">
        <v>21</v>
      </c>
      <c r="D98">
        <v>5</v>
      </c>
      <c r="E98" s="16">
        <v>1.82</v>
      </c>
      <c r="F98" s="16">
        <v>2.6086800000000001</v>
      </c>
      <c r="G98" s="16">
        <f t="shared" si="3"/>
        <v>0.79173239999999989</v>
      </c>
      <c r="H98" s="16">
        <f t="shared" si="4"/>
        <v>1.4409529679999996E-2</v>
      </c>
      <c r="I98" s="16">
        <f t="shared" si="5"/>
        <v>7.2047648399999983E-2</v>
      </c>
    </row>
    <row r="99" spans="1:14" x14ac:dyDescent="0.25">
      <c r="B99" t="s">
        <v>64</v>
      </c>
      <c r="C99" s="2" t="s">
        <v>22</v>
      </c>
      <c r="D99">
        <v>5</v>
      </c>
      <c r="E99" s="16">
        <v>1.68</v>
      </c>
      <c r="F99" s="16">
        <v>1.8393200000000001</v>
      </c>
      <c r="G99" s="16">
        <f t="shared" si="3"/>
        <v>0.46090760000000003</v>
      </c>
      <c r="H99" s="16">
        <f t="shared" si="4"/>
        <v>7.7432476799999999E-3</v>
      </c>
      <c r="I99" s="16">
        <f t="shared" si="5"/>
        <v>3.8716238399999998E-2</v>
      </c>
    </row>
    <row r="100" spans="1:14" x14ac:dyDescent="0.25">
      <c r="B100" t="s">
        <v>64</v>
      </c>
      <c r="C100" s="2" t="s">
        <v>23</v>
      </c>
      <c r="D100">
        <v>5</v>
      </c>
      <c r="E100" s="16">
        <v>1.5</v>
      </c>
      <c r="F100" s="16">
        <v>2.0183599999999999</v>
      </c>
      <c r="G100" s="16">
        <f t="shared" si="3"/>
        <v>0.5378947999999999</v>
      </c>
      <c r="H100" s="16">
        <f t="shared" si="4"/>
        <v>8.0684219999999987E-3</v>
      </c>
      <c r="I100" s="16">
        <f t="shared" si="5"/>
        <v>4.0342109999999994E-2</v>
      </c>
    </row>
    <row r="101" spans="1:14" x14ac:dyDescent="0.25">
      <c r="B101" t="s">
        <v>64</v>
      </c>
      <c r="C101" s="8" t="s">
        <v>24</v>
      </c>
      <c r="D101">
        <v>5</v>
      </c>
      <c r="E101" s="16">
        <v>1.48</v>
      </c>
      <c r="F101" s="16">
        <v>3.3972799999999999</v>
      </c>
      <c r="G101" s="16">
        <f t="shared" si="3"/>
        <v>1.1308303999999998</v>
      </c>
      <c r="H101" s="16">
        <f t="shared" si="4"/>
        <v>1.6736289919999998E-2</v>
      </c>
      <c r="I101" s="16">
        <f t="shared" si="5"/>
        <v>8.3681449599999985E-2</v>
      </c>
    </row>
    <row r="102" spans="1:14" x14ac:dyDescent="0.25">
      <c r="B102" t="s">
        <v>64</v>
      </c>
      <c r="C102" s="2" t="s">
        <v>25</v>
      </c>
      <c r="D102">
        <v>5</v>
      </c>
      <c r="E102" s="16">
        <v>1.64</v>
      </c>
      <c r="F102" s="16">
        <v>1.56796</v>
      </c>
      <c r="G102" s="16">
        <f t="shared" si="3"/>
        <v>0.3442228</v>
      </c>
      <c r="H102" s="16">
        <f t="shared" si="4"/>
        <v>5.6452539199999992E-3</v>
      </c>
      <c r="I102" s="16">
        <f t="shared" si="5"/>
        <v>2.8226269599999996E-2</v>
      </c>
      <c r="J102">
        <f>SUM(I93:I102)</f>
        <v>0.55240245619999995</v>
      </c>
      <c r="K102">
        <f>(J102/50)*100</f>
        <v>1.1048049123999999</v>
      </c>
      <c r="L102">
        <f>K102*10^4</f>
        <v>11048.049123999999</v>
      </c>
      <c r="M102">
        <f>L102/10^6</f>
        <v>1.1048049123999999E-2</v>
      </c>
      <c r="N102">
        <f>M102*10^4</f>
        <v>110.48049123999999</v>
      </c>
    </row>
    <row r="103" spans="1:14" x14ac:dyDescent="0.25">
      <c r="A103" t="s">
        <v>54</v>
      </c>
      <c r="B103" t="s">
        <v>64</v>
      </c>
      <c r="C103" s="2" t="s">
        <v>16</v>
      </c>
      <c r="D103">
        <v>5</v>
      </c>
      <c r="E103" s="16">
        <v>1.04</v>
      </c>
      <c r="F103" s="16">
        <v>4.0891799999999998</v>
      </c>
      <c r="G103" s="16">
        <f t="shared" si="3"/>
        <v>1.4283473999999998</v>
      </c>
      <c r="H103" s="16">
        <f t="shared" si="4"/>
        <v>1.4854812959999998E-2</v>
      </c>
      <c r="I103" s="16">
        <f t="shared" si="5"/>
        <v>7.4274064799999984E-2</v>
      </c>
    </row>
    <row r="104" spans="1:14" x14ac:dyDescent="0.25">
      <c r="B104" t="s">
        <v>64</v>
      </c>
      <c r="C104" s="7" t="s">
        <v>17</v>
      </c>
      <c r="D104">
        <v>5</v>
      </c>
      <c r="E104" s="16">
        <v>1.1599999999999999</v>
      </c>
      <c r="F104" s="16">
        <v>2.6078399999999999</v>
      </c>
      <c r="G104" s="16">
        <f t="shared" si="3"/>
        <v>0.79137119999999994</v>
      </c>
      <c r="H104" s="16">
        <f t="shared" si="4"/>
        <v>9.1799059199999984E-3</v>
      </c>
      <c r="I104" s="16">
        <f t="shared" si="5"/>
        <v>4.5899529599999989E-2</v>
      </c>
    </row>
    <row r="105" spans="1:14" x14ac:dyDescent="0.25">
      <c r="B105" t="s">
        <v>64</v>
      </c>
      <c r="C105" s="7" t="s">
        <v>18</v>
      </c>
      <c r="D105">
        <v>5</v>
      </c>
      <c r="E105" s="16">
        <v>1.3</v>
      </c>
      <c r="F105" s="16">
        <v>3.06935</v>
      </c>
      <c r="G105" s="16">
        <f t="shared" si="3"/>
        <v>0.98982049999999999</v>
      </c>
      <c r="H105" s="16">
        <f t="shared" si="4"/>
        <v>1.2867666500000001E-2</v>
      </c>
      <c r="I105" s="16">
        <f t="shared" si="5"/>
        <v>6.4338332500000012E-2</v>
      </c>
    </row>
    <row r="106" spans="1:14" x14ac:dyDescent="0.25">
      <c r="B106" t="s">
        <v>64</v>
      </c>
      <c r="C106" s="2" t="s">
        <v>19</v>
      </c>
      <c r="D106">
        <v>5</v>
      </c>
      <c r="E106" s="16">
        <v>1.64</v>
      </c>
      <c r="F106" s="16">
        <v>2.31907</v>
      </c>
      <c r="G106" s="16">
        <f t="shared" si="3"/>
        <v>0.66720009999999985</v>
      </c>
      <c r="H106" s="16">
        <f t="shared" si="4"/>
        <v>1.0942081639999997E-2</v>
      </c>
      <c r="I106" s="16">
        <f t="shared" si="5"/>
        <v>5.4710408199999984E-2</v>
      </c>
    </row>
    <row r="107" spans="1:14" x14ac:dyDescent="0.25">
      <c r="B107" t="s">
        <v>64</v>
      </c>
      <c r="C107" s="2" t="s">
        <v>20</v>
      </c>
      <c r="D107">
        <v>5</v>
      </c>
      <c r="E107" s="16">
        <v>1.5</v>
      </c>
      <c r="F107" s="16">
        <v>3.3689900000000002</v>
      </c>
      <c r="G107" s="16">
        <f t="shared" si="3"/>
        <v>1.1186657</v>
      </c>
      <c r="H107" s="16">
        <f t="shared" si="4"/>
        <v>1.6779985499999997E-2</v>
      </c>
      <c r="I107" s="16">
        <f t="shared" si="5"/>
        <v>8.3899927499999985E-2</v>
      </c>
    </row>
    <row r="108" spans="1:14" x14ac:dyDescent="0.25">
      <c r="B108" t="s">
        <v>64</v>
      </c>
      <c r="C108" s="2" t="s">
        <v>21</v>
      </c>
      <c r="D108">
        <v>5</v>
      </c>
      <c r="E108" s="16">
        <v>1.7</v>
      </c>
      <c r="F108" s="16">
        <v>2.2693300000000001</v>
      </c>
      <c r="G108" s="16">
        <f t="shared" si="3"/>
        <v>0.64581189999999999</v>
      </c>
      <c r="H108" s="16">
        <f t="shared" si="4"/>
        <v>1.09788023E-2</v>
      </c>
      <c r="I108" s="16">
        <f t="shared" si="5"/>
        <v>5.4894011499999999E-2</v>
      </c>
    </row>
    <row r="109" spans="1:14" x14ac:dyDescent="0.25">
      <c r="B109" t="s">
        <v>64</v>
      </c>
      <c r="C109" s="2" t="s">
        <v>22</v>
      </c>
      <c r="D109">
        <v>5</v>
      </c>
      <c r="E109" s="16">
        <v>1.96</v>
      </c>
      <c r="F109" s="16">
        <v>2.0775100000000002</v>
      </c>
      <c r="G109" s="16">
        <f t="shared" si="3"/>
        <v>0.56332930000000014</v>
      </c>
      <c r="H109" s="16">
        <f t="shared" si="4"/>
        <v>1.1041254280000001E-2</v>
      </c>
      <c r="I109" s="16">
        <f t="shared" si="5"/>
        <v>5.5206271400000007E-2</v>
      </c>
    </row>
    <row r="110" spans="1:14" x14ac:dyDescent="0.25">
      <c r="B110" t="s">
        <v>64</v>
      </c>
      <c r="C110" s="2" t="s">
        <v>23</v>
      </c>
      <c r="D110">
        <v>5</v>
      </c>
      <c r="E110" s="16">
        <v>1.66</v>
      </c>
      <c r="F110" s="16">
        <v>2.5179</v>
      </c>
      <c r="G110" s="16">
        <f t="shared" si="3"/>
        <v>0.75269699999999995</v>
      </c>
      <c r="H110" s="16">
        <f t="shared" si="4"/>
        <v>1.2494770199999998E-2</v>
      </c>
      <c r="I110" s="16">
        <f t="shared" si="5"/>
        <v>6.247385099999999E-2</v>
      </c>
    </row>
    <row r="111" spans="1:14" x14ac:dyDescent="0.25">
      <c r="B111" t="s">
        <v>64</v>
      </c>
      <c r="C111" s="8" t="s">
        <v>24</v>
      </c>
      <c r="D111">
        <v>5</v>
      </c>
      <c r="E111" s="16">
        <v>1.52</v>
      </c>
      <c r="F111" s="16">
        <v>3.8976500000000001</v>
      </c>
      <c r="G111" s="16">
        <f t="shared" si="3"/>
        <v>1.3459894999999999</v>
      </c>
      <c r="H111" s="16">
        <f t="shared" si="4"/>
        <v>2.04590404E-2</v>
      </c>
      <c r="I111" s="16">
        <f t="shared" si="5"/>
        <v>0.102295202</v>
      </c>
    </row>
    <row r="112" spans="1:14" x14ac:dyDescent="0.25">
      <c r="B112" t="s">
        <v>64</v>
      </c>
      <c r="C112" s="2" t="s">
        <v>25</v>
      </c>
      <c r="D112">
        <v>5</v>
      </c>
      <c r="E112" s="16">
        <v>1.8</v>
      </c>
      <c r="F112" s="16">
        <v>2.4178299999999999</v>
      </c>
      <c r="G112" s="16">
        <f t="shared" si="3"/>
        <v>0.70966689999999999</v>
      </c>
      <c r="H112" s="16">
        <f t="shared" si="4"/>
        <v>1.2774004199999999E-2</v>
      </c>
      <c r="I112" s="16">
        <f t="shared" si="5"/>
        <v>6.3870020999999999E-2</v>
      </c>
      <c r="J112">
        <f>SUM(I103:I112)</f>
        <v>0.6618616195</v>
      </c>
      <c r="K112">
        <f>(J112/50)*100</f>
        <v>1.323723239</v>
      </c>
      <c r="L112">
        <f>K112*10^4</f>
        <v>13237.232389999999</v>
      </c>
      <c r="M112">
        <f>L112/10^6</f>
        <v>1.3237232389999999E-2</v>
      </c>
      <c r="N112">
        <f>M112*10^4</f>
        <v>132.3723239</v>
      </c>
    </row>
    <row r="113" spans="1:14" x14ac:dyDescent="0.25">
      <c r="A113" t="s">
        <v>55</v>
      </c>
      <c r="B113" t="s">
        <v>64</v>
      </c>
      <c r="C113" s="2" t="s">
        <v>16</v>
      </c>
      <c r="D113">
        <v>5</v>
      </c>
      <c r="E113" s="16">
        <v>1.1000000000000001</v>
      </c>
      <c r="F113" s="16">
        <v>3.5261200000000001</v>
      </c>
      <c r="G113" s="16">
        <f t="shared" si="3"/>
        <v>1.1862315999999999</v>
      </c>
      <c r="H113" s="16">
        <f t="shared" si="4"/>
        <v>1.30485476E-2</v>
      </c>
      <c r="I113" s="16">
        <f t="shared" si="5"/>
        <v>6.5242737999999995E-2</v>
      </c>
    </row>
    <row r="114" spans="1:14" x14ac:dyDescent="0.25">
      <c r="B114" t="s">
        <v>64</v>
      </c>
      <c r="C114" s="7" t="s">
        <v>17</v>
      </c>
      <c r="D114">
        <v>5</v>
      </c>
      <c r="E114" s="16">
        <v>1.06</v>
      </c>
      <c r="F114" s="16">
        <v>2.5289899999999998</v>
      </c>
      <c r="G114" s="16">
        <f t="shared" si="3"/>
        <v>0.7574656999999998</v>
      </c>
      <c r="H114" s="16">
        <f t="shared" si="4"/>
        <v>8.0291364199999975E-3</v>
      </c>
      <c r="I114" s="16">
        <f t="shared" si="5"/>
        <v>4.0145682099999989E-2</v>
      </c>
    </row>
    <row r="115" spans="1:14" x14ac:dyDescent="0.25">
      <c r="B115" t="s">
        <v>64</v>
      </c>
      <c r="C115" s="7" t="s">
        <v>18</v>
      </c>
      <c r="D115">
        <v>5</v>
      </c>
      <c r="E115" s="16">
        <v>1.2</v>
      </c>
      <c r="F115" s="16">
        <v>3.2381000000000002</v>
      </c>
      <c r="G115" s="16">
        <f t="shared" si="3"/>
        <v>1.0623830000000001</v>
      </c>
      <c r="H115" s="16">
        <f t="shared" si="4"/>
        <v>1.2748596000000001E-2</v>
      </c>
      <c r="I115" s="16">
        <f t="shared" si="5"/>
        <v>6.3742980000000005E-2</v>
      </c>
    </row>
    <row r="116" spans="1:14" x14ac:dyDescent="0.25">
      <c r="B116" t="s">
        <v>64</v>
      </c>
      <c r="C116" s="2" t="s">
        <v>19</v>
      </c>
      <c r="D116">
        <v>5</v>
      </c>
      <c r="E116" s="16">
        <v>1.38</v>
      </c>
      <c r="F116" s="16">
        <v>4.0071700000000003</v>
      </c>
      <c r="G116" s="16">
        <f t="shared" si="3"/>
        <v>1.3930831000000001</v>
      </c>
      <c r="H116" s="16">
        <f t="shared" si="4"/>
        <v>1.9224546780000001E-2</v>
      </c>
      <c r="I116" s="16">
        <f t="shared" si="5"/>
        <v>9.6122733900000007E-2</v>
      </c>
    </row>
    <row r="117" spans="1:14" x14ac:dyDescent="0.25">
      <c r="B117" t="s">
        <v>64</v>
      </c>
      <c r="C117" s="2" t="s">
        <v>20</v>
      </c>
      <c r="D117">
        <v>5</v>
      </c>
      <c r="E117" s="16">
        <v>1.56</v>
      </c>
      <c r="F117" s="16">
        <v>4.45641</v>
      </c>
      <c r="G117" s="16">
        <f t="shared" si="3"/>
        <v>1.5862562999999998</v>
      </c>
      <c r="H117" s="16">
        <f t="shared" si="4"/>
        <v>2.4745598279999999E-2</v>
      </c>
      <c r="I117" s="16">
        <f t="shared" si="5"/>
        <v>0.1237279914</v>
      </c>
    </row>
    <row r="118" spans="1:14" x14ac:dyDescent="0.25">
      <c r="B118" t="s">
        <v>64</v>
      </c>
      <c r="C118" s="2" t="s">
        <v>21</v>
      </c>
      <c r="D118">
        <v>5</v>
      </c>
      <c r="E118" s="16">
        <v>1.52</v>
      </c>
      <c r="F118" s="16">
        <v>3.0663</v>
      </c>
      <c r="G118" s="16">
        <f t="shared" si="3"/>
        <v>0.98850899999999986</v>
      </c>
      <c r="H118" s="16">
        <f t="shared" si="4"/>
        <v>1.5025336799999999E-2</v>
      </c>
      <c r="I118" s="16">
        <f t="shared" si="5"/>
        <v>7.5126683999999999E-2</v>
      </c>
    </row>
    <row r="119" spans="1:14" x14ac:dyDescent="0.25">
      <c r="B119" t="s">
        <v>64</v>
      </c>
      <c r="C119" s="2" t="s">
        <v>22</v>
      </c>
      <c r="D119">
        <v>5</v>
      </c>
      <c r="E119" s="16">
        <v>1.24</v>
      </c>
      <c r="F119" s="16">
        <v>3.6488</v>
      </c>
      <c r="G119" s="16">
        <f t="shared" si="3"/>
        <v>1.2389839999999999</v>
      </c>
      <c r="H119" s="16">
        <f t="shared" si="4"/>
        <v>1.5363401599999998E-2</v>
      </c>
      <c r="I119" s="16">
        <f t="shared" si="5"/>
        <v>7.6817007999999992E-2</v>
      </c>
    </row>
    <row r="120" spans="1:14" x14ac:dyDescent="0.25">
      <c r="B120" t="s">
        <v>64</v>
      </c>
      <c r="C120" s="2" t="s">
        <v>23</v>
      </c>
      <c r="D120">
        <v>5</v>
      </c>
      <c r="E120" s="16">
        <v>1.32</v>
      </c>
      <c r="F120" s="16">
        <v>3.8784399999999999</v>
      </c>
      <c r="G120" s="16">
        <f t="shared" si="3"/>
        <v>1.3377291999999998</v>
      </c>
      <c r="H120" s="16">
        <f t="shared" si="4"/>
        <v>1.7658025439999999E-2</v>
      </c>
      <c r="I120" s="16">
        <f t="shared" si="5"/>
        <v>8.8290127199999999E-2</v>
      </c>
    </row>
    <row r="121" spans="1:14" x14ac:dyDescent="0.25">
      <c r="B121" t="s">
        <v>64</v>
      </c>
      <c r="C121" s="8" t="s">
        <v>24</v>
      </c>
      <c r="D121">
        <v>5</v>
      </c>
      <c r="E121" s="16">
        <v>1.2</v>
      </c>
      <c r="F121" s="16">
        <v>3.4665300000000001</v>
      </c>
      <c r="G121" s="16">
        <f t="shared" si="3"/>
        <v>1.1606079</v>
      </c>
      <c r="H121" s="16">
        <f t="shared" si="4"/>
        <v>1.39272948E-2</v>
      </c>
      <c r="I121" s="16">
        <f t="shared" si="5"/>
        <v>6.9636474000000004E-2</v>
      </c>
    </row>
    <row r="122" spans="1:14" x14ac:dyDescent="0.25">
      <c r="B122" t="s">
        <v>64</v>
      </c>
      <c r="C122" s="2" t="s">
        <v>25</v>
      </c>
      <c r="D122">
        <v>5</v>
      </c>
      <c r="E122" s="16">
        <v>1.4</v>
      </c>
      <c r="F122" s="16">
        <v>3.27908</v>
      </c>
      <c r="G122" s="16">
        <f t="shared" si="3"/>
        <v>1.0800044</v>
      </c>
      <c r="H122" s="16">
        <f t="shared" si="4"/>
        <v>1.5120061599999998E-2</v>
      </c>
      <c r="I122" s="16">
        <f t="shared" si="5"/>
        <v>7.5600307999999991E-2</v>
      </c>
      <c r="J122">
        <f>SUM(I113:I122)</f>
        <v>0.77445272659999997</v>
      </c>
      <c r="K122">
        <f>(J122/50)*100</f>
        <v>1.5489054531999999</v>
      </c>
      <c r="L122">
        <f>K122*10^4</f>
        <v>15489.054532</v>
      </c>
      <c r="M122">
        <f>L122/10^6</f>
        <v>1.5489054532E-2</v>
      </c>
      <c r="N122">
        <f>M122*10^4</f>
        <v>154.89054532</v>
      </c>
    </row>
    <row r="123" spans="1:14" x14ac:dyDescent="0.25">
      <c r="A123" t="s">
        <v>56</v>
      </c>
      <c r="B123" t="s">
        <v>64</v>
      </c>
      <c r="C123" s="2" t="s">
        <v>16</v>
      </c>
      <c r="D123">
        <v>5</v>
      </c>
      <c r="E123" s="16">
        <v>1.1399999999999999</v>
      </c>
      <c r="F123" s="16">
        <v>2.1985199999999998</v>
      </c>
      <c r="G123" s="16">
        <f t="shared" si="3"/>
        <v>0.61536359999999979</v>
      </c>
      <c r="H123" s="16">
        <f t="shared" si="4"/>
        <v>7.0151450399999968E-3</v>
      </c>
      <c r="I123" s="16">
        <f t="shared" si="5"/>
        <v>3.5075725199999984E-2</v>
      </c>
    </row>
    <row r="124" spans="1:14" x14ac:dyDescent="0.25">
      <c r="B124" t="s">
        <v>64</v>
      </c>
      <c r="C124" s="7" t="s">
        <v>17</v>
      </c>
      <c r="D124">
        <v>5</v>
      </c>
      <c r="E124" s="16">
        <v>1.42</v>
      </c>
      <c r="F124" s="16">
        <v>1.7577199999999999</v>
      </c>
      <c r="G124" s="16">
        <f t="shared" si="3"/>
        <v>0.42581959999999991</v>
      </c>
      <c r="H124" s="16">
        <f t="shared" si="4"/>
        <v>6.0466383199999979E-3</v>
      </c>
      <c r="I124" s="16">
        <f t="shared" si="5"/>
        <v>3.023319159999999E-2</v>
      </c>
    </row>
    <row r="125" spans="1:14" x14ac:dyDescent="0.25">
      <c r="B125" t="s">
        <v>64</v>
      </c>
      <c r="C125" s="7" t="s">
        <v>18</v>
      </c>
      <c r="D125">
        <v>5</v>
      </c>
      <c r="E125" s="16">
        <v>1.4</v>
      </c>
      <c r="F125" s="16">
        <v>1.6396500000000001</v>
      </c>
      <c r="G125" s="16">
        <f t="shared" si="3"/>
        <v>0.37504949999999998</v>
      </c>
      <c r="H125" s="16">
        <f t="shared" si="4"/>
        <v>5.2506929999999999E-3</v>
      </c>
      <c r="I125" s="16">
        <f t="shared" si="5"/>
        <v>2.6253465E-2</v>
      </c>
    </row>
    <row r="126" spans="1:14" x14ac:dyDescent="0.25">
      <c r="B126" t="s">
        <v>64</v>
      </c>
      <c r="C126" s="2" t="s">
        <v>19</v>
      </c>
      <c r="D126">
        <v>5</v>
      </c>
      <c r="E126" s="16">
        <v>1.26</v>
      </c>
      <c r="F126" s="16">
        <v>3.8865099999999999</v>
      </c>
      <c r="G126" s="16">
        <f t="shared" si="3"/>
        <v>1.3411992999999998</v>
      </c>
      <c r="H126" s="16">
        <f t="shared" si="4"/>
        <v>1.6899111179999995E-2</v>
      </c>
      <c r="I126" s="16">
        <f t="shared" si="5"/>
        <v>8.4495555899999977E-2</v>
      </c>
    </row>
    <row r="127" spans="1:14" x14ac:dyDescent="0.25">
      <c r="B127" t="s">
        <v>64</v>
      </c>
      <c r="C127" s="2" t="s">
        <v>20</v>
      </c>
      <c r="D127">
        <v>5</v>
      </c>
      <c r="E127" s="16">
        <v>1.28</v>
      </c>
      <c r="F127" s="16">
        <v>4.5672899999999998</v>
      </c>
      <c r="G127" s="16">
        <f t="shared" si="3"/>
        <v>1.6339346999999997</v>
      </c>
      <c r="H127" s="16">
        <f t="shared" si="4"/>
        <v>2.0914364159999997E-2</v>
      </c>
      <c r="I127" s="16">
        <f t="shared" si="5"/>
        <v>0.10457182079999999</v>
      </c>
    </row>
    <row r="128" spans="1:14" x14ac:dyDescent="0.25">
      <c r="B128" t="s">
        <v>64</v>
      </c>
      <c r="C128" s="2" t="s">
        <v>21</v>
      </c>
      <c r="D128">
        <v>5</v>
      </c>
      <c r="E128" s="16">
        <v>1.48</v>
      </c>
      <c r="F128" s="16">
        <v>3.77773</v>
      </c>
      <c r="G128" s="16">
        <f t="shared" si="3"/>
        <v>1.2944239</v>
      </c>
      <c r="H128" s="16">
        <f t="shared" si="4"/>
        <v>1.9157473719999998E-2</v>
      </c>
      <c r="I128" s="16">
        <f t="shared" si="5"/>
        <v>9.5787368599999992E-2</v>
      </c>
    </row>
    <row r="129" spans="1:14" x14ac:dyDescent="0.25">
      <c r="B129" t="s">
        <v>64</v>
      </c>
      <c r="C129" s="2" t="s">
        <v>22</v>
      </c>
      <c r="D129">
        <v>5</v>
      </c>
      <c r="E129" s="16">
        <v>1.52</v>
      </c>
      <c r="F129" s="16">
        <v>5.1262800000000004</v>
      </c>
      <c r="G129" s="16">
        <f t="shared" si="3"/>
        <v>1.8743004000000001</v>
      </c>
      <c r="H129" s="16">
        <f t="shared" si="4"/>
        <v>2.8489366080000002E-2</v>
      </c>
      <c r="I129" s="16">
        <f t="shared" si="5"/>
        <v>0.1424468304</v>
      </c>
    </row>
    <row r="130" spans="1:14" x14ac:dyDescent="0.25">
      <c r="B130" t="s">
        <v>64</v>
      </c>
      <c r="C130" s="2" t="s">
        <v>23</v>
      </c>
      <c r="D130">
        <v>5</v>
      </c>
      <c r="E130" s="16">
        <v>1.58</v>
      </c>
      <c r="F130" s="16">
        <v>1.9078900000000001</v>
      </c>
      <c r="G130" s="16">
        <f t="shared" si="3"/>
        <v>0.49039269999999996</v>
      </c>
      <c r="H130" s="16">
        <f t="shared" si="4"/>
        <v>7.7482046599999998E-3</v>
      </c>
      <c r="I130" s="16">
        <f t="shared" si="5"/>
        <v>3.8741023299999996E-2</v>
      </c>
    </row>
    <row r="131" spans="1:14" x14ac:dyDescent="0.25">
      <c r="B131" t="s">
        <v>64</v>
      </c>
      <c r="C131" s="8" t="s">
        <v>24</v>
      </c>
      <c r="D131">
        <v>5</v>
      </c>
      <c r="E131" s="16">
        <v>1.32</v>
      </c>
      <c r="F131" s="16">
        <v>1.92848</v>
      </c>
      <c r="G131" s="16">
        <f t="shared" si="3"/>
        <v>0.49924639999999992</v>
      </c>
      <c r="H131" s="16">
        <f t="shared" si="4"/>
        <v>6.5900524799999997E-3</v>
      </c>
      <c r="I131" s="16">
        <f t="shared" si="5"/>
        <v>3.2950262399999999E-2</v>
      </c>
    </row>
    <row r="132" spans="1:14" x14ac:dyDescent="0.25">
      <c r="B132" t="s">
        <v>64</v>
      </c>
      <c r="C132" s="2" t="s">
        <v>25</v>
      </c>
      <c r="D132">
        <v>5</v>
      </c>
      <c r="E132" s="16">
        <v>1.62</v>
      </c>
      <c r="F132" s="16">
        <v>1.3784700000000001</v>
      </c>
      <c r="G132" s="16">
        <f t="shared" ref="G132:G152" si="7">-0.33+0.43*(F132)</f>
        <v>0.26274210000000003</v>
      </c>
      <c r="H132" s="16">
        <f t="shared" ref="H132:H195" si="8">E132*(G132/100)</f>
        <v>4.2564220200000009E-3</v>
      </c>
      <c r="I132" s="16">
        <f t="shared" ref="I132:I195" si="9">H132*D132</f>
        <v>2.1282110100000005E-2</v>
      </c>
      <c r="J132">
        <f>SUM(I123:I132)</f>
        <v>0.61183735329999989</v>
      </c>
      <c r="K132">
        <f>(J132/50)*100</f>
        <v>1.2236747065999998</v>
      </c>
      <c r="L132">
        <f>K132*10^4</f>
        <v>12236.747065999998</v>
      </c>
      <c r="M132">
        <f>L132/10^6</f>
        <v>1.2236747065999998E-2</v>
      </c>
      <c r="N132">
        <f>M132*10^4</f>
        <v>122.36747065999998</v>
      </c>
    </row>
    <row r="133" spans="1:14" x14ac:dyDescent="0.25">
      <c r="A133" t="s">
        <v>57</v>
      </c>
      <c r="B133" t="s">
        <v>64</v>
      </c>
      <c r="C133" s="2" t="s">
        <v>16</v>
      </c>
      <c r="D133">
        <v>5</v>
      </c>
      <c r="E133" s="16">
        <v>1.24</v>
      </c>
      <c r="F133" s="16">
        <v>2.5177499999999999</v>
      </c>
      <c r="G133" s="16">
        <f t="shared" si="7"/>
        <v>0.75263249999999982</v>
      </c>
      <c r="H133" s="16">
        <f t="shared" si="8"/>
        <v>9.3326429999999964E-3</v>
      </c>
      <c r="I133" s="16">
        <f t="shared" si="9"/>
        <v>4.666321499999998E-2</v>
      </c>
    </row>
    <row r="134" spans="1:14" x14ac:dyDescent="0.25">
      <c r="B134" t="s">
        <v>64</v>
      </c>
      <c r="C134" s="7" t="s">
        <v>17</v>
      </c>
      <c r="D134">
        <v>5</v>
      </c>
      <c r="E134" s="16">
        <v>1.52</v>
      </c>
      <c r="F134" s="16">
        <v>3.15781</v>
      </c>
      <c r="G134" s="16">
        <f t="shared" si="7"/>
        <v>1.0278582999999999</v>
      </c>
      <c r="H134" s="16">
        <f t="shared" si="8"/>
        <v>1.5623446159999999E-2</v>
      </c>
      <c r="I134" s="16">
        <f t="shared" si="9"/>
        <v>7.8117230799999993E-2</v>
      </c>
    </row>
    <row r="135" spans="1:14" x14ac:dyDescent="0.25">
      <c r="B135" t="s">
        <v>64</v>
      </c>
      <c r="C135" s="7" t="s">
        <v>18</v>
      </c>
      <c r="D135">
        <v>5</v>
      </c>
      <c r="E135" s="16">
        <v>1.66</v>
      </c>
      <c r="F135" s="16">
        <v>2.2187800000000002</v>
      </c>
      <c r="G135" s="16">
        <f t="shared" si="7"/>
        <v>0.62407539999999995</v>
      </c>
      <c r="H135" s="16">
        <f t="shared" si="8"/>
        <v>1.0359651639999998E-2</v>
      </c>
      <c r="I135" s="16">
        <f t="shared" si="9"/>
        <v>5.1798258199999989E-2</v>
      </c>
    </row>
    <row r="136" spans="1:14" x14ac:dyDescent="0.25">
      <c r="B136" t="s">
        <v>64</v>
      </c>
      <c r="C136" s="2" t="s">
        <v>19</v>
      </c>
      <c r="D136">
        <v>5</v>
      </c>
      <c r="E136" s="16">
        <v>1.54</v>
      </c>
      <c r="F136" s="16">
        <v>1.3193299999999999</v>
      </c>
      <c r="G136" s="16">
        <f t="shared" si="7"/>
        <v>0.23731189999999996</v>
      </c>
      <c r="H136" s="16">
        <f t="shared" si="8"/>
        <v>3.6546032599999992E-3</v>
      </c>
      <c r="I136" s="16">
        <f t="shared" si="9"/>
        <v>1.8273016299999997E-2</v>
      </c>
    </row>
    <row r="137" spans="1:14" x14ac:dyDescent="0.25">
      <c r="B137" t="s">
        <v>64</v>
      </c>
      <c r="C137" s="2" t="s">
        <v>20</v>
      </c>
      <c r="D137">
        <v>5</v>
      </c>
      <c r="E137" s="16">
        <v>1.54</v>
      </c>
      <c r="F137" s="16">
        <v>2.5289899999999998</v>
      </c>
      <c r="G137" s="16">
        <f t="shared" si="7"/>
        <v>0.7574656999999998</v>
      </c>
      <c r="H137" s="16">
        <f t="shared" si="8"/>
        <v>1.1664971779999997E-2</v>
      </c>
      <c r="I137" s="16">
        <f t="shared" si="9"/>
        <v>5.8324858899999985E-2</v>
      </c>
    </row>
    <row r="138" spans="1:14" x14ac:dyDescent="0.25">
      <c r="B138" t="s">
        <v>64</v>
      </c>
      <c r="C138" s="2" t="s">
        <v>21</v>
      </c>
      <c r="D138">
        <v>5</v>
      </c>
      <c r="E138" s="16">
        <v>1.64</v>
      </c>
      <c r="F138" s="16">
        <v>3.7577099999999999</v>
      </c>
      <c r="G138" s="16">
        <f t="shared" si="7"/>
        <v>1.2858152999999999</v>
      </c>
      <c r="H138" s="16">
        <f t="shared" si="8"/>
        <v>2.1087370919999997E-2</v>
      </c>
      <c r="I138" s="16">
        <f t="shared" si="9"/>
        <v>0.10543685459999999</v>
      </c>
    </row>
    <row r="139" spans="1:14" x14ac:dyDescent="0.25">
      <c r="B139" t="s">
        <v>64</v>
      </c>
      <c r="C139" s="2" t="s">
        <v>22</v>
      </c>
      <c r="D139">
        <v>5</v>
      </c>
      <c r="E139" s="16">
        <v>1.48</v>
      </c>
      <c r="F139" s="16">
        <v>4.2253499999999997</v>
      </c>
      <c r="G139" s="16">
        <f t="shared" si="7"/>
        <v>1.4869004999999997</v>
      </c>
      <c r="H139" s="16">
        <f t="shared" si="8"/>
        <v>2.2006127399999995E-2</v>
      </c>
      <c r="I139" s="16">
        <f t="shared" si="9"/>
        <v>0.11003063699999997</v>
      </c>
    </row>
    <row r="140" spans="1:14" x14ac:dyDescent="0.25">
      <c r="B140" t="s">
        <v>64</v>
      </c>
      <c r="C140" s="2" t="s">
        <v>23</v>
      </c>
      <c r="D140">
        <v>5</v>
      </c>
      <c r="E140" s="16">
        <v>1.62</v>
      </c>
      <c r="F140" s="16">
        <v>2.02861</v>
      </c>
      <c r="G140" s="16">
        <f t="shared" si="7"/>
        <v>0.54230230000000001</v>
      </c>
      <c r="H140" s="16">
        <f t="shared" si="8"/>
        <v>8.7852972599999999E-3</v>
      </c>
      <c r="I140" s="16">
        <f t="shared" si="9"/>
        <v>4.3926486299999998E-2</v>
      </c>
    </row>
    <row r="141" spans="1:14" x14ac:dyDescent="0.25">
      <c r="B141" t="s">
        <v>64</v>
      </c>
      <c r="C141" s="8" t="s">
        <v>24</v>
      </c>
      <c r="D141">
        <v>5</v>
      </c>
      <c r="E141" s="16">
        <v>1.48</v>
      </c>
      <c r="F141" s="16">
        <v>1.86849</v>
      </c>
      <c r="G141" s="16">
        <f t="shared" si="7"/>
        <v>0.47345069999999995</v>
      </c>
      <c r="H141" s="16">
        <f t="shared" si="8"/>
        <v>7.0070703599999992E-3</v>
      </c>
      <c r="I141" s="16">
        <f t="shared" si="9"/>
        <v>3.5035351799999996E-2</v>
      </c>
    </row>
    <row r="142" spans="1:14" x14ac:dyDescent="0.25">
      <c r="B142" t="s">
        <v>64</v>
      </c>
      <c r="C142" s="2" t="s">
        <v>25</v>
      </c>
      <c r="D142">
        <v>5</v>
      </c>
      <c r="E142" s="16">
        <v>1.7</v>
      </c>
      <c r="F142" s="16">
        <v>1.7654799999999999</v>
      </c>
      <c r="G142" s="16">
        <f t="shared" si="7"/>
        <v>0.42915639999999994</v>
      </c>
      <c r="H142" s="16">
        <f t="shared" si="8"/>
        <v>7.2956587999999985E-3</v>
      </c>
      <c r="I142" s="16">
        <f t="shared" si="9"/>
        <v>3.6478293999999994E-2</v>
      </c>
      <c r="J142">
        <f>SUM(I133:I142)</f>
        <v>0.58408420289999996</v>
      </c>
      <c r="K142">
        <f>(J142/50)*100</f>
        <v>1.1681684057999999</v>
      </c>
      <c r="L142">
        <f>K142*10^4</f>
        <v>11681.684057999999</v>
      </c>
      <c r="M142">
        <f>L142/10^6</f>
        <v>1.1681684057999998E-2</v>
      </c>
      <c r="N142">
        <f>M142*10^4</f>
        <v>116.81684057999999</v>
      </c>
    </row>
    <row r="143" spans="1:14" x14ac:dyDescent="0.25">
      <c r="A143" t="s">
        <v>58</v>
      </c>
      <c r="B143" t="s">
        <v>64</v>
      </c>
      <c r="C143" s="2" t="s">
        <v>16</v>
      </c>
      <c r="D143">
        <v>5</v>
      </c>
      <c r="E143" s="16">
        <v>1.1599999999999999</v>
      </c>
      <c r="F143" s="16">
        <v>1.80874</v>
      </c>
      <c r="G143" s="16">
        <f t="shared" si="7"/>
        <v>0.44775819999999994</v>
      </c>
      <c r="H143" s="16">
        <f t="shared" si="8"/>
        <v>5.1939951199999985E-3</v>
      </c>
      <c r="I143" s="16">
        <f t="shared" si="9"/>
        <v>2.5969975599999993E-2</v>
      </c>
    </row>
    <row r="144" spans="1:14" x14ac:dyDescent="0.25">
      <c r="B144" t="s">
        <v>64</v>
      </c>
      <c r="C144" s="7" t="s">
        <v>17</v>
      </c>
      <c r="D144">
        <v>5</v>
      </c>
      <c r="E144" s="16">
        <v>1.24</v>
      </c>
      <c r="F144" s="16">
        <v>2.76945</v>
      </c>
      <c r="G144" s="16">
        <f t="shared" si="7"/>
        <v>0.8608635</v>
      </c>
      <c r="H144" s="16">
        <f t="shared" si="8"/>
        <v>1.06747074E-2</v>
      </c>
      <c r="I144" s="16">
        <f t="shared" si="9"/>
        <v>5.3373536999999999E-2</v>
      </c>
    </row>
    <row r="145" spans="1:14" x14ac:dyDescent="0.25">
      <c r="B145" t="s">
        <v>64</v>
      </c>
      <c r="C145" s="7" t="s">
        <v>18</v>
      </c>
      <c r="D145">
        <v>5</v>
      </c>
      <c r="E145" s="16">
        <v>1.34</v>
      </c>
      <c r="F145" s="16">
        <v>2.3386</v>
      </c>
      <c r="G145" s="16">
        <f t="shared" si="7"/>
        <v>0.67559799999999992</v>
      </c>
      <c r="H145" s="16">
        <f t="shared" si="8"/>
        <v>9.0530131999999996E-3</v>
      </c>
      <c r="I145" s="16">
        <f t="shared" si="9"/>
        <v>4.5265066E-2</v>
      </c>
    </row>
    <row r="146" spans="1:14" x14ac:dyDescent="0.25">
      <c r="B146" t="s">
        <v>64</v>
      </c>
      <c r="C146" s="2" t="s">
        <v>19</v>
      </c>
      <c r="D146">
        <v>5</v>
      </c>
      <c r="E146" s="16">
        <v>1.5</v>
      </c>
      <c r="F146" s="16">
        <v>3.2370700000000001</v>
      </c>
      <c r="G146" s="16">
        <f t="shared" si="7"/>
        <v>1.0619400999999999</v>
      </c>
      <c r="H146" s="16">
        <f t="shared" si="8"/>
        <v>1.5929101499999997E-2</v>
      </c>
      <c r="I146" s="16">
        <f t="shared" si="9"/>
        <v>7.964550749999999E-2</v>
      </c>
    </row>
    <row r="147" spans="1:14" x14ac:dyDescent="0.25">
      <c r="B147" t="s">
        <v>64</v>
      </c>
      <c r="C147" s="2" t="s">
        <v>20</v>
      </c>
      <c r="D147">
        <v>5</v>
      </c>
      <c r="E147" s="16">
        <v>1.62</v>
      </c>
      <c r="F147" s="16">
        <v>2.27746</v>
      </c>
      <c r="G147" s="16">
        <f t="shared" si="7"/>
        <v>0.64930779999999988</v>
      </c>
      <c r="H147" s="16">
        <f t="shared" si="8"/>
        <v>1.0518786359999999E-2</v>
      </c>
      <c r="I147" s="16">
        <f t="shared" si="9"/>
        <v>5.2593931799999993E-2</v>
      </c>
    </row>
    <row r="148" spans="1:14" x14ac:dyDescent="0.25">
      <c r="B148" t="s">
        <v>64</v>
      </c>
      <c r="C148" s="2" t="s">
        <v>21</v>
      </c>
      <c r="D148">
        <v>5</v>
      </c>
      <c r="E148" s="16">
        <v>1.54</v>
      </c>
      <c r="F148" s="16">
        <v>2.1084100000000001</v>
      </c>
      <c r="G148" s="16">
        <f t="shared" si="7"/>
        <v>0.57661629999999997</v>
      </c>
      <c r="H148" s="16">
        <f t="shared" si="8"/>
        <v>8.8798910199999991E-3</v>
      </c>
      <c r="I148" s="16">
        <f t="shared" si="9"/>
        <v>4.4399455099999999E-2</v>
      </c>
    </row>
    <row r="149" spans="1:14" x14ac:dyDescent="0.25">
      <c r="B149" t="s">
        <v>64</v>
      </c>
      <c r="C149" s="2" t="s">
        <v>22</v>
      </c>
      <c r="D149">
        <v>5</v>
      </c>
      <c r="E149" s="16">
        <v>1.48</v>
      </c>
      <c r="F149" s="16">
        <v>2.4972500000000002</v>
      </c>
      <c r="G149" s="16">
        <f t="shared" si="7"/>
        <v>0.74381750000000002</v>
      </c>
      <c r="H149" s="16">
        <f t="shared" si="8"/>
        <v>1.1008499E-2</v>
      </c>
      <c r="I149" s="16">
        <f t="shared" si="9"/>
        <v>5.5042494999999997E-2</v>
      </c>
    </row>
    <row r="150" spans="1:14" x14ac:dyDescent="0.25">
      <c r="B150" t="s">
        <v>64</v>
      </c>
      <c r="C150" s="2" t="s">
        <v>23</v>
      </c>
      <c r="D150">
        <v>5</v>
      </c>
      <c r="E150" s="16">
        <v>1.54</v>
      </c>
      <c r="F150" s="16">
        <v>1.2595000000000001</v>
      </c>
      <c r="G150" s="16">
        <f t="shared" si="7"/>
        <v>0.21158499999999997</v>
      </c>
      <c r="H150" s="16">
        <f t="shared" si="8"/>
        <v>3.2584089999999999E-3</v>
      </c>
      <c r="I150" s="16">
        <f t="shared" si="9"/>
        <v>1.6292044999999998E-2</v>
      </c>
    </row>
    <row r="151" spans="1:14" x14ac:dyDescent="0.25">
      <c r="B151" t="s">
        <v>64</v>
      </c>
      <c r="C151" s="8" t="s">
        <v>24</v>
      </c>
      <c r="D151">
        <v>5</v>
      </c>
      <c r="E151" s="16">
        <v>1.32</v>
      </c>
      <c r="F151" s="16">
        <v>2.6486999999999998</v>
      </c>
      <c r="G151" s="16">
        <f t="shared" si="7"/>
        <v>0.80894099999999991</v>
      </c>
      <c r="H151" s="16">
        <f t="shared" si="8"/>
        <v>1.0678021199999999E-2</v>
      </c>
      <c r="I151" s="16">
        <f t="shared" si="9"/>
        <v>5.3390105999999993E-2</v>
      </c>
    </row>
    <row r="152" spans="1:14" x14ac:dyDescent="0.25">
      <c r="B152" t="s">
        <v>64</v>
      </c>
      <c r="C152" s="2" t="s">
        <v>25</v>
      </c>
      <c r="D152">
        <v>5</v>
      </c>
      <c r="E152" s="16">
        <v>1.38</v>
      </c>
      <c r="F152" s="16">
        <v>2.8488600000000002</v>
      </c>
      <c r="G152" s="16">
        <f t="shared" si="7"/>
        <v>0.89500979999999997</v>
      </c>
      <c r="H152" s="16">
        <f t="shared" si="8"/>
        <v>1.235113524E-2</v>
      </c>
      <c r="I152" s="16">
        <f t="shared" si="9"/>
        <v>6.1755676199999998E-2</v>
      </c>
      <c r="J152">
        <f>SUM(I143:I152)</f>
        <v>0.48772779519999998</v>
      </c>
      <c r="K152">
        <f>(J152/50)*100</f>
        <v>0.97545559039999996</v>
      </c>
      <c r="L152">
        <f>K152*10^4</f>
        <v>9754.5559039999989</v>
      </c>
      <c r="M152">
        <f>L152/10^6</f>
        <v>9.7545559039999997E-3</v>
      </c>
      <c r="N152">
        <f>M152*10^4</f>
        <v>97.545559040000001</v>
      </c>
    </row>
    <row r="153" spans="1:14" x14ac:dyDescent="0.25">
      <c r="A153" t="s">
        <v>40</v>
      </c>
      <c r="B153" t="s">
        <v>65</v>
      </c>
      <c r="C153" t="s">
        <v>16</v>
      </c>
      <c r="D153">
        <v>5</v>
      </c>
      <c r="E153" s="16">
        <v>1.38</v>
      </c>
      <c r="F153" s="16">
        <v>1.6972799999999999</v>
      </c>
      <c r="G153" s="16">
        <f>-0.21+0.4*F153</f>
        <v>0.468912</v>
      </c>
      <c r="H153" s="16">
        <f t="shared" si="8"/>
        <v>6.4709855999999987E-3</v>
      </c>
      <c r="I153" s="16">
        <f t="shared" si="9"/>
        <v>3.2354927999999991E-2</v>
      </c>
    </row>
    <row r="154" spans="1:14" x14ac:dyDescent="0.25">
      <c r="B154" t="s">
        <v>65</v>
      </c>
      <c r="C154" t="s">
        <v>17</v>
      </c>
      <c r="D154">
        <v>5</v>
      </c>
      <c r="E154" s="16">
        <v>1.46</v>
      </c>
      <c r="F154" s="16">
        <v>0.83899000000000001</v>
      </c>
      <c r="G154" s="16">
        <f t="shared" ref="G154:G170" si="10">-0.21+0.4*F154</f>
        <v>0.12559600000000001</v>
      </c>
      <c r="H154" s="16">
        <f t="shared" si="8"/>
        <v>1.8337016000000003E-3</v>
      </c>
      <c r="I154" s="16">
        <f t="shared" si="9"/>
        <v>9.1685080000000023E-3</v>
      </c>
    </row>
    <row r="155" spans="1:14" x14ac:dyDescent="0.25">
      <c r="B155" t="s">
        <v>65</v>
      </c>
      <c r="C155" t="s">
        <v>18</v>
      </c>
      <c r="D155">
        <v>5</v>
      </c>
      <c r="E155" s="16">
        <v>1.72</v>
      </c>
      <c r="F155" s="16">
        <v>0.53913999999999995</v>
      </c>
      <c r="G155" s="16">
        <f t="shared" si="10"/>
        <v>5.6559999999999944E-3</v>
      </c>
      <c r="H155" s="16">
        <f t="shared" si="8"/>
        <v>9.7283199999999902E-5</v>
      </c>
      <c r="I155" s="16">
        <f t="shared" si="9"/>
        <v>4.864159999999995E-4</v>
      </c>
    </row>
    <row r="156" spans="1:14" x14ac:dyDescent="0.25">
      <c r="B156" t="s">
        <v>65</v>
      </c>
      <c r="C156" t="s">
        <v>19</v>
      </c>
      <c r="D156">
        <v>5</v>
      </c>
      <c r="E156" s="16">
        <v>1.72</v>
      </c>
      <c r="F156" s="16">
        <v>0.46944000000000002</v>
      </c>
      <c r="G156" s="16">
        <f t="shared" si="10"/>
        <v>-2.2223999999999966E-2</v>
      </c>
      <c r="H156" s="16">
        <f t="shared" si="8"/>
        <v>-3.8225279999999943E-4</v>
      </c>
      <c r="I156" s="16">
        <f t="shared" si="9"/>
        <v>-1.9112639999999972E-3</v>
      </c>
    </row>
    <row r="157" spans="1:14" x14ac:dyDescent="0.25">
      <c r="B157" t="s">
        <v>65</v>
      </c>
      <c r="C157" t="s">
        <v>20</v>
      </c>
      <c r="D157">
        <v>5</v>
      </c>
      <c r="E157" s="16">
        <v>1.82</v>
      </c>
      <c r="F157" s="16">
        <v>0.75953999999999999</v>
      </c>
      <c r="G157" s="16">
        <f t="shared" si="10"/>
        <v>9.3816000000000038E-2</v>
      </c>
      <c r="H157" s="16">
        <f t="shared" si="8"/>
        <v>1.7074512000000007E-3</v>
      </c>
      <c r="I157" s="16">
        <f t="shared" si="9"/>
        <v>8.5372560000000035E-3</v>
      </c>
    </row>
    <row r="158" spans="1:14" x14ac:dyDescent="0.25">
      <c r="B158" t="s">
        <v>65</v>
      </c>
      <c r="C158" t="s">
        <v>21</v>
      </c>
      <c r="D158">
        <v>5</v>
      </c>
      <c r="E158" s="16">
        <v>1.8</v>
      </c>
      <c r="F158" s="16">
        <v>1.3481099999999999</v>
      </c>
      <c r="G158" s="16">
        <f t="shared" si="10"/>
        <v>0.32924399999999998</v>
      </c>
      <c r="H158" s="16">
        <f t="shared" si="8"/>
        <v>5.9263919999999999E-3</v>
      </c>
      <c r="I158" s="16">
        <f t="shared" si="9"/>
        <v>2.9631959999999999E-2</v>
      </c>
    </row>
    <row r="159" spans="1:14" x14ac:dyDescent="0.25">
      <c r="B159" t="s">
        <v>65</v>
      </c>
      <c r="C159" t="s">
        <v>22</v>
      </c>
      <c r="D159">
        <v>5</v>
      </c>
      <c r="E159" s="16">
        <v>1.78</v>
      </c>
      <c r="F159" s="16">
        <v>0.78</v>
      </c>
      <c r="G159" s="16">
        <f t="shared" si="10"/>
        <v>0.10200000000000006</v>
      </c>
      <c r="H159" s="16">
        <f t="shared" si="8"/>
        <v>1.8156000000000014E-3</v>
      </c>
      <c r="I159" s="16">
        <f t="shared" si="9"/>
        <v>9.0780000000000062E-3</v>
      </c>
    </row>
    <row r="160" spans="1:14" x14ac:dyDescent="0.25">
      <c r="B160" t="s">
        <v>65</v>
      </c>
      <c r="C160" t="s">
        <v>23</v>
      </c>
      <c r="D160">
        <v>5</v>
      </c>
      <c r="E160" s="16">
        <v>1.5</v>
      </c>
      <c r="F160" s="16">
        <v>0.51948000000000005</v>
      </c>
      <c r="G160" s="16">
        <f t="shared" si="10"/>
        <v>-2.20799999999996E-3</v>
      </c>
      <c r="H160" s="16">
        <f t="shared" si="8"/>
        <v>-3.3119999999999398E-5</v>
      </c>
      <c r="I160" s="16">
        <f t="shared" si="9"/>
        <v>-1.6559999999999698E-4</v>
      </c>
    </row>
    <row r="161" spans="1:14" x14ac:dyDescent="0.25">
      <c r="B161" t="s">
        <v>65</v>
      </c>
      <c r="C161" t="s">
        <v>24</v>
      </c>
      <c r="D161">
        <v>5</v>
      </c>
      <c r="E161" s="16">
        <v>1.2</v>
      </c>
      <c r="F161" s="16">
        <v>0.90964</v>
      </c>
      <c r="G161" s="16">
        <f t="shared" si="10"/>
        <v>0.15385600000000002</v>
      </c>
      <c r="H161" s="16">
        <f t="shared" si="8"/>
        <v>1.8462720000000001E-3</v>
      </c>
      <c r="I161" s="16">
        <f t="shared" si="9"/>
        <v>9.231360000000001E-3</v>
      </c>
    </row>
    <row r="162" spans="1:14" x14ac:dyDescent="0.25">
      <c r="B162" t="s">
        <v>65</v>
      </c>
      <c r="C162" t="s">
        <v>25</v>
      </c>
      <c r="D162">
        <v>5</v>
      </c>
      <c r="E162" s="16">
        <v>1.3</v>
      </c>
      <c r="F162" s="16">
        <v>1.28</v>
      </c>
      <c r="G162" s="16">
        <f t="shared" si="10"/>
        <v>0.30200000000000005</v>
      </c>
      <c r="H162" s="16">
        <f t="shared" si="8"/>
        <v>3.9260000000000007E-3</v>
      </c>
      <c r="I162" s="16">
        <f t="shared" si="9"/>
        <v>1.9630000000000002E-2</v>
      </c>
      <c r="J162">
        <f>SUM(I153:I162)</f>
        <v>0.11604156400000001</v>
      </c>
      <c r="K162">
        <f>(J162/45)*100</f>
        <v>0.25787014222222227</v>
      </c>
      <c r="L162">
        <f>K162*10^4</f>
        <v>2578.7014222222228</v>
      </c>
      <c r="M162">
        <f>L162/10^6</f>
        <v>2.578701422222223E-3</v>
      </c>
      <c r="N162">
        <f>M162*10^4</f>
        <v>25.787014222222229</v>
      </c>
    </row>
    <row r="163" spans="1:14" x14ac:dyDescent="0.25">
      <c r="A163" t="s">
        <v>42</v>
      </c>
      <c r="B163" t="s">
        <v>65</v>
      </c>
      <c r="C163" t="s">
        <v>16</v>
      </c>
      <c r="D163">
        <v>5</v>
      </c>
      <c r="E163" s="16">
        <v>1.2229299363057324</v>
      </c>
      <c r="F163" s="16">
        <v>0.81</v>
      </c>
      <c r="G163" s="16">
        <f t="shared" si="10"/>
        <v>0.11400000000000007</v>
      </c>
      <c r="H163" s="16">
        <f t="shared" si="8"/>
        <v>1.394140127388536E-3</v>
      </c>
      <c r="I163" s="16">
        <f t="shared" si="9"/>
        <v>6.9707006369426798E-3</v>
      </c>
    </row>
    <row r="164" spans="1:14" x14ac:dyDescent="0.25">
      <c r="B164" t="s">
        <v>65</v>
      </c>
      <c r="C164" t="s">
        <v>17</v>
      </c>
      <c r="D164">
        <v>5</v>
      </c>
      <c r="E164" s="16">
        <v>1.5082802547770702</v>
      </c>
      <c r="F164" s="16">
        <v>0.92832999999999999</v>
      </c>
      <c r="G164" s="16">
        <f t="shared" si="10"/>
        <v>0.161332</v>
      </c>
      <c r="H164" s="16">
        <f t="shared" si="8"/>
        <v>2.4333387006369432E-3</v>
      </c>
      <c r="I164" s="16">
        <f t="shared" si="9"/>
        <v>1.2166693503184715E-2</v>
      </c>
    </row>
    <row r="165" spans="1:14" x14ac:dyDescent="0.25">
      <c r="B165" t="s">
        <v>65</v>
      </c>
      <c r="C165" t="s">
        <v>18</v>
      </c>
      <c r="D165">
        <v>5</v>
      </c>
      <c r="E165" s="16">
        <v>1.3656050955414012</v>
      </c>
      <c r="F165" s="16">
        <v>1.3897200000000001</v>
      </c>
      <c r="G165" s="16">
        <f t="shared" si="10"/>
        <v>0.34588800000000008</v>
      </c>
      <c r="H165" s="16">
        <f t="shared" si="8"/>
        <v>4.7234641528662432E-3</v>
      </c>
      <c r="I165" s="16">
        <f t="shared" si="9"/>
        <v>2.3617320764331217E-2</v>
      </c>
    </row>
    <row r="166" spans="1:14" x14ac:dyDescent="0.25">
      <c r="B166" t="s">
        <v>65</v>
      </c>
      <c r="C166" t="s">
        <v>19</v>
      </c>
      <c r="D166">
        <v>5</v>
      </c>
      <c r="E166" s="16">
        <v>1.3248407643312101</v>
      </c>
      <c r="F166" s="16">
        <v>0.70914999999999995</v>
      </c>
      <c r="G166" s="16">
        <f t="shared" si="10"/>
        <v>7.3659999999999975E-2</v>
      </c>
      <c r="H166" s="16">
        <f t="shared" si="8"/>
        <v>9.7587770700636913E-4</v>
      </c>
      <c r="I166" s="16">
        <f t="shared" si="9"/>
        <v>4.8793885350318453E-3</v>
      </c>
    </row>
    <row r="167" spans="1:14" x14ac:dyDescent="0.25">
      <c r="B167" t="s">
        <v>65</v>
      </c>
      <c r="C167" t="s">
        <v>20</v>
      </c>
      <c r="D167">
        <v>5</v>
      </c>
      <c r="E167" s="16">
        <v>1.3248407643312101</v>
      </c>
      <c r="F167" s="16">
        <v>1.1897599999999999</v>
      </c>
      <c r="G167" s="16">
        <f t="shared" si="10"/>
        <v>0.26590400000000003</v>
      </c>
      <c r="H167" s="16">
        <f t="shared" si="8"/>
        <v>3.5228045859872609E-3</v>
      </c>
      <c r="I167" s="16">
        <f t="shared" si="9"/>
        <v>1.7614022929936305E-2</v>
      </c>
    </row>
    <row r="168" spans="1:14" x14ac:dyDescent="0.25">
      <c r="B168" t="s">
        <v>65</v>
      </c>
      <c r="C168" t="s">
        <v>21</v>
      </c>
      <c r="D168">
        <v>5</v>
      </c>
      <c r="E168" s="16">
        <v>1.243312101910828</v>
      </c>
      <c r="F168" s="16">
        <v>1.1384099999999999</v>
      </c>
      <c r="G168" s="16">
        <f t="shared" si="10"/>
        <v>0.245364</v>
      </c>
      <c r="H168" s="16">
        <f t="shared" si="8"/>
        <v>3.0506403057324839E-3</v>
      </c>
      <c r="I168" s="16">
        <f t="shared" si="9"/>
        <v>1.525320152866242E-2</v>
      </c>
    </row>
    <row r="169" spans="1:14" x14ac:dyDescent="0.25">
      <c r="B169" t="s">
        <v>65</v>
      </c>
      <c r="C169" t="s">
        <v>22</v>
      </c>
      <c r="D169">
        <v>5</v>
      </c>
      <c r="E169" s="16">
        <v>1.1210191082802548</v>
      </c>
      <c r="F169" s="16">
        <v>0.75909000000000004</v>
      </c>
      <c r="G169" s="16">
        <f t="shared" si="10"/>
        <v>9.3636000000000025E-2</v>
      </c>
      <c r="H169" s="16">
        <f t="shared" si="8"/>
        <v>1.0496774522292995E-3</v>
      </c>
      <c r="I169" s="16">
        <f t="shared" si="9"/>
        <v>5.2483872611464978E-3</v>
      </c>
    </row>
    <row r="170" spans="1:14" x14ac:dyDescent="0.25">
      <c r="B170" t="s">
        <v>65</v>
      </c>
      <c r="C170" t="s">
        <v>23</v>
      </c>
      <c r="D170">
        <v>5</v>
      </c>
      <c r="E170" s="16">
        <v>1.243312101910828</v>
      </c>
      <c r="F170" s="16">
        <v>0.76892000000000005</v>
      </c>
      <c r="G170" s="16">
        <f t="shared" si="10"/>
        <v>9.7568000000000071E-2</v>
      </c>
      <c r="H170" s="16">
        <f t="shared" si="8"/>
        <v>1.2130747515923575E-3</v>
      </c>
      <c r="I170" s="16">
        <f t="shared" si="9"/>
        <v>6.0653737579617877E-3</v>
      </c>
    </row>
    <row r="171" spans="1:14" x14ac:dyDescent="0.25">
      <c r="B171" t="s">
        <v>65</v>
      </c>
      <c r="C171" t="s">
        <v>24</v>
      </c>
      <c r="D171">
        <v>5</v>
      </c>
      <c r="E171" s="16">
        <v>1.4063694267515923</v>
      </c>
      <c r="F171" s="16">
        <v>2.1982400000000002</v>
      </c>
      <c r="G171" s="16">
        <f t="shared" ref="G171:G188" si="11">-0.33+0.43*F171</f>
        <v>0.6152432000000001</v>
      </c>
      <c r="H171" s="16">
        <f t="shared" si="8"/>
        <v>8.6525922649681539E-3</v>
      </c>
      <c r="I171" s="16">
        <f t="shared" si="9"/>
        <v>4.3262961324840768E-2</v>
      </c>
    </row>
    <row r="172" spans="1:14" x14ac:dyDescent="0.25">
      <c r="B172" t="s">
        <v>65</v>
      </c>
      <c r="C172" t="s">
        <v>25</v>
      </c>
      <c r="D172">
        <v>5</v>
      </c>
      <c r="E172" s="16">
        <v>1.2229299363057324</v>
      </c>
      <c r="F172" s="16">
        <v>1.0784899999999999</v>
      </c>
      <c r="G172" s="16">
        <f>-0.21+0.4*F172</f>
        <v>0.22139600000000001</v>
      </c>
      <c r="H172" s="16">
        <f t="shared" si="8"/>
        <v>2.7075179617834393E-3</v>
      </c>
      <c r="I172" s="16">
        <f t="shared" si="9"/>
        <v>1.3537589808917196E-2</v>
      </c>
      <c r="J172">
        <f>SUM(I163:I172)</f>
        <v>0.14861564005095543</v>
      </c>
      <c r="K172">
        <f>(J172/45)*100</f>
        <v>0.33025697789101205</v>
      </c>
      <c r="L172">
        <f>K172*10^4</f>
        <v>3302.5697789101205</v>
      </c>
      <c r="M172">
        <f>L172/10^6</f>
        <v>3.3025697789101204E-3</v>
      </c>
      <c r="N172">
        <f>M172*10^4</f>
        <v>33.025697789101201</v>
      </c>
    </row>
    <row r="173" spans="1:14" x14ac:dyDescent="0.25">
      <c r="A173" t="s">
        <v>43</v>
      </c>
      <c r="B173" t="s">
        <v>65</v>
      </c>
      <c r="C173" t="s">
        <v>16</v>
      </c>
      <c r="D173">
        <v>5</v>
      </c>
      <c r="E173" s="16">
        <v>1.38</v>
      </c>
      <c r="F173" s="16">
        <v>0.56989000000000001</v>
      </c>
      <c r="G173" s="16">
        <f t="shared" ref="G173:G186" si="12">-0.21+0.4*F173</f>
        <v>1.7956000000000027E-2</v>
      </c>
      <c r="H173" s="16">
        <f t="shared" si="8"/>
        <v>2.4779280000000037E-4</v>
      </c>
      <c r="I173" s="16">
        <f t="shared" si="9"/>
        <v>1.2389640000000019E-3</v>
      </c>
    </row>
    <row r="174" spans="1:14" x14ac:dyDescent="0.25">
      <c r="B174" t="s">
        <v>65</v>
      </c>
      <c r="C174" t="s">
        <v>17</v>
      </c>
      <c r="D174">
        <v>5</v>
      </c>
      <c r="E174" s="16">
        <v>1.4063694267515923</v>
      </c>
      <c r="F174" s="16">
        <v>1.40859</v>
      </c>
      <c r="G174" s="16">
        <f t="shared" si="12"/>
        <v>0.35343600000000008</v>
      </c>
      <c r="H174" s="16">
        <f t="shared" si="8"/>
        <v>4.9706158471337584E-3</v>
      </c>
      <c r="I174" s="16">
        <f t="shared" si="9"/>
        <v>2.485307923566879E-2</v>
      </c>
    </row>
    <row r="175" spans="1:14" x14ac:dyDescent="0.25">
      <c r="B175" t="s">
        <v>65</v>
      </c>
      <c r="C175" t="s">
        <v>18</v>
      </c>
      <c r="D175">
        <v>5</v>
      </c>
      <c r="E175" s="16">
        <v>1.72</v>
      </c>
      <c r="F175" s="16">
        <v>0.89892000000000005</v>
      </c>
      <c r="G175" s="16">
        <f t="shared" si="12"/>
        <v>0.14956800000000006</v>
      </c>
      <c r="H175" s="16">
        <f t="shared" si="8"/>
        <v>2.5725696000000009E-3</v>
      </c>
      <c r="I175" s="16">
        <f t="shared" si="9"/>
        <v>1.2862848000000005E-2</v>
      </c>
    </row>
    <row r="176" spans="1:14" x14ac:dyDescent="0.25">
      <c r="B176" t="s">
        <v>65</v>
      </c>
      <c r="C176" t="s">
        <v>19</v>
      </c>
      <c r="D176">
        <v>5</v>
      </c>
      <c r="E176" s="16">
        <v>1.72</v>
      </c>
      <c r="F176" s="16">
        <v>1.1488499999999999</v>
      </c>
      <c r="G176" s="16">
        <f t="shared" si="12"/>
        <v>0.24954000000000001</v>
      </c>
      <c r="H176" s="16">
        <f t="shared" si="8"/>
        <v>4.2920880000000003E-3</v>
      </c>
      <c r="I176" s="16">
        <f t="shared" si="9"/>
        <v>2.1460440000000001E-2</v>
      </c>
    </row>
    <row r="177" spans="1:14" x14ac:dyDescent="0.25">
      <c r="B177" t="s">
        <v>65</v>
      </c>
      <c r="C177" t="s">
        <v>20</v>
      </c>
      <c r="D177">
        <v>5</v>
      </c>
      <c r="E177" s="16">
        <v>1.82</v>
      </c>
      <c r="F177" s="16">
        <v>1.02979</v>
      </c>
      <c r="G177" s="16">
        <f t="shared" si="12"/>
        <v>0.20191600000000001</v>
      </c>
      <c r="H177" s="16">
        <f t="shared" si="8"/>
        <v>3.6748712000000006E-3</v>
      </c>
      <c r="I177" s="16">
        <f t="shared" si="9"/>
        <v>1.8374356000000001E-2</v>
      </c>
    </row>
    <row r="178" spans="1:14" x14ac:dyDescent="0.25">
      <c r="B178" t="s">
        <v>65</v>
      </c>
      <c r="C178" t="s">
        <v>21</v>
      </c>
      <c r="D178">
        <v>5</v>
      </c>
      <c r="E178" s="16">
        <v>1.8</v>
      </c>
      <c r="F178" s="16">
        <v>0.96</v>
      </c>
      <c r="G178" s="16">
        <f t="shared" si="12"/>
        <v>0.17400000000000002</v>
      </c>
      <c r="H178" s="16">
        <f t="shared" si="8"/>
        <v>3.1320000000000007E-3</v>
      </c>
      <c r="I178" s="16">
        <f t="shared" si="9"/>
        <v>1.5660000000000004E-2</v>
      </c>
    </row>
    <row r="179" spans="1:14" x14ac:dyDescent="0.25">
      <c r="B179" t="s">
        <v>65</v>
      </c>
      <c r="C179" t="s">
        <v>22</v>
      </c>
      <c r="D179">
        <v>5</v>
      </c>
      <c r="E179" s="16">
        <v>1.78</v>
      </c>
      <c r="F179" s="16">
        <v>0.45962999999999998</v>
      </c>
      <c r="G179" s="16">
        <f t="shared" si="12"/>
        <v>-2.6147999999999977E-2</v>
      </c>
      <c r="H179" s="16">
        <f t="shared" si="8"/>
        <v>-4.6543439999999957E-4</v>
      </c>
      <c r="I179" s="16">
        <f t="shared" si="9"/>
        <v>-2.327171999999998E-3</v>
      </c>
    </row>
    <row r="180" spans="1:14" x14ac:dyDescent="0.25">
      <c r="B180" t="s">
        <v>65</v>
      </c>
      <c r="C180" t="s">
        <v>23</v>
      </c>
      <c r="D180">
        <v>5</v>
      </c>
      <c r="E180" s="16">
        <v>1.5</v>
      </c>
      <c r="F180" s="16">
        <v>1.3491899999999999</v>
      </c>
      <c r="G180" s="16">
        <f t="shared" si="12"/>
        <v>0.32967599999999997</v>
      </c>
      <c r="H180" s="16">
        <f t="shared" si="8"/>
        <v>4.9451399999999998E-3</v>
      </c>
      <c r="I180" s="16">
        <f t="shared" si="9"/>
        <v>2.47257E-2</v>
      </c>
    </row>
    <row r="181" spans="1:14" x14ac:dyDescent="0.25">
      <c r="B181" t="s">
        <v>65</v>
      </c>
      <c r="C181" t="s">
        <v>24</v>
      </c>
      <c r="D181">
        <v>5</v>
      </c>
      <c r="E181" s="16">
        <v>0.9</v>
      </c>
      <c r="F181" s="16">
        <v>1.3294699999999999</v>
      </c>
      <c r="G181" s="16">
        <f t="shared" si="12"/>
        <v>0.32178800000000007</v>
      </c>
      <c r="H181" s="16">
        <f t="shared" si="8"/>
        <v>2.8960920000000007E-3</v>
      </c>
      <c r="I181" s="16">
        <f t="shared" si="9"/>
        <v>1.4480460000000004E-2</v>
      </c>
    </row>
    <row r="182" spans="1:14" x14ac:dyDescent="0.25">
      <c r="B182" t="s">
        <v>65</v>
      </c>
      <c r="C182" t="s">
        <v>25</v>
      </c>
      <c r="D182">
        <v>5</v>
      </c>
      <c r="E182" s="16">
        <v>1.3</v>
      </c>
      <c r="F182" s="16">
        <v>1.17859</v>
      </c>
      <c r="G182" s="16">
        <f t="shared" si="12"/>
        <v>0.261436</v>
      </c>
      <c r="H182" s="16">
        <f t="shared" si="8"/>
        <v>3.3986680000000001E-3</v>
      </c>
      <c r="I182" s="16">
        <f t="shared" si="9"/>
        <v>1.6993339999999999E-2</v>
      </c>
      <c r="J182">
        <f>SUM(I172:I181)</f>
        <v>0.144866265044586</v>
      </c>
      <c r="K182">
        <f>(J182/45)*100</f>
        <v>0.32192503343241335</v>
      </c>
      <c r="L182">
        <f>K182*10^4</f>
        <v>3219.2503343241337</v>
      </c>
      <c r="M182">
        <f>L182/10^6</f>
        <v>3.2192503343241338E-3</v>
      </c>
      <c r="N182">
        <f>M182*10^4</f>
        <v>32.192503343241341</v>
      </c>
    </row>
    <row r="183" spans="1:14" x14ac:dyDescent="0.25">
      <c r="A183" t="s">
        <v>44</v>
      </c>
      <c r="B183" t="s">
        <v>65</v>
      </c>
      <c r="C183" t="s">
        <v>16</v>
      </c>
      <c r="D183">
        <v>5</v>
      </c>
      <c r="E183" s="16">
        <v>1.1414012738853503</v>
      </c>
      <c r="F183" s="16">
        <v>0.45990999999999999</v>
      </c>
      <c r="G183" s="16">
        <f t="shared" si="12"/>
        <v>-2.6035999999999976E-2</v>
      </c>
      <c r="H183" s="16">
        <f t="shared" si="8"/>
        <v>-2.971752356687895E-4</v>
      </c>
      <c r="I183" s="16">
        <f t="shared" si="9"/>
        <v>-1.4858761783439474E-3</v>
      </c>
    </row>
    <row r="184" spans="1:14" x14ac:dyDescent="0.25">
      <c r="B184" t="s">
        <v>65</v>
      </c>
      <c r="C184" t="s">
        <v>17</v>
      </c>
      <c r="D184">
        <v>5</v>
      </c>
      <c r="E184" s="16">
        <v>1.3656050955414012</v>
      </c>
      <c r="F184" s="16">
        <v>1.0784899999999999</v>
      </c>
      <c r="G184" s="16">
        <f t="shared" si="12"/>
        <v>0.22139600000000001</v>
      </c>
      <c r="H184" s="16">
        <f t="shared" si="8"/>
        <v>3.0233950573248405E-3</v>
      </c>
      <c r="I184" s="16">
        <f t="shared" si="9"/>
        <v>1.5116975286624203E-2</v>
      </c>
    </row>
    <row r="185" spans="1:14" x14ac:dyDescent="0.25">
      <c r="B185" t="s">
        <v>65</v>
      </c>
      <c r="C185" t="s">
        <v>18</v>
      </c>
      <c r="D185">
        <v>5</v>
      </c>
      <c r="E185" s="16">
        <v>1.5286624203821657</v>
      </c>
      <c r="F185" s="16">
        <v>1.3974800000000001</v>
      </c>
      <c r="G185" s="16">
        <f t="shared" si="12"/>
        <v>0.34899200000000008</v>
      </c>
      <c r="H185" s="16">
        <f t="shared" si="8"/>
        <v>5.3349095541401293E-3</v>
      </c>
      <c r="I185" s="16">
        <f t="shared" si="9"/>
        <v>2.6674547770700646E-2</v>
      </c>
    </row>
    <row r="186" spans="1:14" x14ac:dyDescent="0.25">
      <c r="B186" t="s">
        <v>65</v>
      </c>
      <c r="C186" t="s">
        <v>19</v>
      </c>
      <c r="D186">
        <v>5</v>
      </c>
      <c r="E186" s="16">
        <v>1.69171974522293</v>
      </c>
      <c r="F186" s="16">
        <v>1.3291999999999999</v>
      </c>
      <c r="G186" s="16">
        <f t="shared" si="12"/>
        <v>0.32168000000000008</v>
      </c>
      <c r="H186" s="16">
        <f t="shared" si="8"/>
        <v>5.4419240764331219E-3</v>
      </c>
      <c r="I186" s="16">
        <f t="shared" si="9"/>
        <v>2.7209620382165609E-2</v>
      </c>
    </row>
    <row r="187" spans="1:14" x14ac:dyDescent="0.25">
      <c r="B187" t="s">
        <v>65</v>
      </c>
      <c r="C187" t="s">
        <v>20</v>
      </c>
      <c r="D187">
        <v>5</v>
      </c>
      <c r="E187" s="16">
        <v>1.5286624203821657</v>
      </c>
      <c r="F187" s="16">
        <v>2.3467099999999999</v>
      </c>
      <c r="G187" s="16">
        <f t="shared" si="11"/>
        <v>0.67908529999999989</v>
      </c>
      <c r="H187" s="16">
        <f t="shared" si="8"/>
        <v>1.0380921783439488E-2</v>
      </c>
      <c r="I187" s="16">
        <f t="shared" si="9"/>
        <v>5.1904608917197441E-2</v>
      </c>
    </row>
    <row r="188" spans="1:14" x14ac:dyDescent="0.25">
      <c r="B188" t="s">
        <v>65</v>
      </c>
      <c r="C188" t="s">
        <v>21</v>
      </c>
      <c r="D188">
        <v>5</v>
      </c>
      <c r="E188" s="16">
        <v>1.6101910828025479</v>
      </c>
      <c r="F188" s="16">
        <v>2.33</v>
      </c>
      <c r="G188" s="16">
        <f t="shared" si="11"/>
        <v>0.67189999999999994</v>
      </c>
      <c r="H188" s="16">
        <f t="shared" si="8"/>
        <v>1.0818873885350317E-2</v>
      </c>
      <c r="I188" s="16">
        <f t="shared" si="9"/>
        <v>5.4094369426751582E-2</v>
      </c>
    </row>
    <row r="189" spans="1:14" x14ac:dyDescent="0.25">
      <c r="B189" t="s">
        <v>65</v>
      </c>
      <c r="C189" t="s">
        <v>22</v>
      </c>
      <c r="D189">
        <v>5</v>
      </c>
      <c r="E189" s="16">
        <v>1.7528662420382166</v>
      </c>
      <c r="F189" s="16">
        <v>1.07935</v>
      </c>
      <c r="G189" s="16">
        <f>-0.21+0.4*F189</f>
        <v>0.22174000000000002</v>
      </c>
      <c r="H189" s="16">
        <f t="shared" si="8"/>
        <v>3.8868056050955415E-3</v>
      </c>
      <c r="I189" s="16">
        <f t="shared" si="9"/>
        <v>1.9434028025477709E-2</v>
      </c>
    </row>
    <row r="190" spans="1:14" x14ac:dyDescent="0.25">
      <c r="B190" t="s">
        <v>65</v>
      </c>
      <c r="C190" t="s">
        <v>23</v>
      </c>
      <c r="D190">
        <v>5</v>
      </c>
      <c r="E190" s="16">
        <v>1.6101910828025479</v>
      </c>
      <c r="F190" s="16">
        <v>1.06829</v>
      </c>
      <c r="G190" s="16">
        <f t="shared" ref="G190:G202" si="13">-0.21+0.4*F190</f>
        <v>0.21731600000000004</v>
      </c>
      <c r="H190" s="16">
        <f t="shared" si="8"/>
        <v>3.4992028535031855E-3</v>
      </c>
      <c r="I190" s="16">
        <f t="shared" si="9"/>
        <v>1.7496014267515927E-2</v>
      </c>
    </row>
    <row r="191" spans="1:14" x14ac:dyDescent="0.25">
      <c r="B191" t="s">
        <v>65</v>
      </c>
      <c r="C191" t="s">
        <v>24</v>
      </c>
      <c r="D191">
        <v>5</v>
      </c>
      <c r="E191" s="16">
        <v>1.4471337579617833</v>
      </c>
      <c r="F191" s="16">
        <v>1.1291</v>
      </c>
      <c r="G191" s="16">
        <f t="shared" si="13"/>
        <v>0.24164000000000005</v>
      </c>
      <c r="H191" s="16">
        <f t="shared" si="8"/>
        <v>3.496854012738854E-3</v>
      </c>
      <c r="I191" s="16">
        <f t="shared" si="9"/>
        <v>1.7484270063694268E-2</v>
      </c>
    </row>
    <row r="192" spans="1:14" x14ac:dyDescent="0.25">
      <c r="B192" t="s">
        <v>65</v>
      </c>
      <c r="C192" t="s">
        <v>25</v>
      </c>
      <c r="D192">
        <v>5</v>
      </c>
      <c r="E192" s="16">
        <v>1.4471337579617833</v>
      </c>
      <c r="F192" s="16">
        <v>1.41801</v>
      </c>
      <c r="G192" s="16">
        <f t="shared" si="13"/>
        <v>0.35720400000000008</v>
      </c>
      <c r="H192" s="16">
        <f t="shared" si="8"/>
        <v>5.1692196687898092E-3</v>
      </c>
      <c r="I192" s="16">
        <f t="shared" si="9"/>
        <v>2.5846098343949048E-2</v>
      </c>
      <c r="J192">
        <f>SUM(I182:I191)</f>
        <v>0.24492189796178343</v>
      </c>
      <c r="K192">
        <f>(J192/45)*100</f>
        <v>0.54427088435951876</v>
      </c>
      <c r="L192">
        <f>K192*10^4</f>
        <v>5442.7088435951873</v>
      </c>
      <c r="M192">
        <f>L192/10^6</f>
        <v>5.4427088435951877E-3</v>
      </c>
      <c r="N192">
        <f>M192*10^4</f>
        <v>54.42708843595188</v>
      </c>
    </row>
    <row r="193" spans="1:14" x14ac:dyDescent="0.25">
      <c r="A193" t="s">
        <v>45</v>
      </c>
      <c r="B193" t="s">
        <v>65</v>
      </c>
      <c r="C193" t="s">
        <v>16</v>
      </c>
      <c r="D193">
        <v>5</v>
      </c>
      <c r="E193" s="16">
        <v>1.3044585987261146</v>
      </c>
      <c r="F193" s="16">
        <v>1.65934</v>
      </c>
      <c r="G193" s="16">
        <f t="shared" si="13"/>
        <v>0.45373600000000014</v>
      </c>
      <c r="H193" s="16">
        <f t="shared" si="8"/>
        <v>5.9187982675159255E-3</v>
      </c>
      <c r="I193" s="16">
        <f t="shared" si="9"/>
        <v>2.9593991337579627E-2</v>
      </c>
    </row>
    <row r="194" spans="1:14" x14ac:dyDescent="0.25">
      <c r="B194" t="s">
        <v>65</v>
      </c>
      <c r="C194" t="s">
        <v>17</v>
      </c>
      <c r="D194">
        <v>5</v>
      </c>
      <c r="E194" s="16">
        <v>1.4267515923566878</v>
      </c>
      <c r="F194" s="16">
        <v>0.50939000000000001</v>
      </c>
      <c r="G194" s="16">
        <f t="shared" si="13"/>
        <v>-6.2439999999999718E-3</v>
      </c>
      <c r="H194" s="16">
        <f t="shared" si="8"/>
        <v>-8.9086369426751187E-5</v>
      </c>
      <c r="I194" s="16">
        <f t="shared" si="9"/>
        <v>-4.4543184713375592E-4</v>
      </c>
    </row>
    <row r="195" spans="1:14" x14ac:dyDescent="0.25">
      <c r="B195" t="s">
        <v>65</v>
      </c>
      <c r="C195" t="s">
        <v>18</v>
      </c>
      <c r="D195">
        <v>5</v>
      </c>
      <c r="E195" s="16">
        <v>1.5898089171974523</v>
      </c>
      <c r="F195" s="16">
        <v>1.1678999999999999</v>
      </c>
      <c r="G195" s="16">
        <f t="shared" si="13"/>
        <v>0.25716000000000006</v>
      </c>
      <c r="H195" s="16">
        <f t="shared" si="8"/>
        <v>4.0883526114649698E-3</v>
      </c>
      <c r="I195" s="16">
        <f t="shared" si="9"/>
        <v>2.0441763057324848E-2</v>
      </c>
    </row>
    <row r="196" spans="1:14" x14ac:dyDescent="0.25">
      <c r="B196" t="s">
        <v>65</v>
      </c>
      <c r="C196" t="s">
        <v>19</v>
      </c>
      <c r="D196">
        <v>5</v>
      </c>
      <c r="E196" s="16">
        <v>1.4267515923566878</v>
      </c>
      <c r="F196" s="16">
        <v>1.13863</v>
      </c>
      <c r="G196" s="16">
        <f t="shared" si="13"/>
        <v>0.24545200000000003</v>
      </c>
      <c r="H196" s="16">
        <f t="shared" ref="H196:H202" si="14">E196*(G196/100)</f>
        <v>3.5019903184713378E-3</v>
      </c>
      <c r="I196" s="16">
        <f t="shared" ref="I196:I202" si="15">H196*D196</f>
        <v>1.7509951592356687E-2</v>
      </c>
    </row>
    <row r="197" spans="1:14" x14ac:dyDescent="0.25">
      <c r="B197" t="s">
        <v>65</v>
      </c>
      <c r="C197" t="s">
        <v>20</v>
      </c>
      <c r="D197">
        <v>5</v>
      </c>
      <c r="E197" s="16">
        <v>1.4471337579617833</v>
      </c>
      <c r="F197" s="16">
        <v>1.2897400000000001</v>
      </c>
      <c r="G197" s="16">
        <f t="shared" si="13"/>
        <v>0.30589600000000006</v>
      </c>
      <c r="H197" s="16">
        <f t="shared" si="14"/>
        <v>4.4267242802547777E-3</v>
      </c>
      <c r="I197" s="16">
        <f t="shared" si="15"/>
        <v>2.2133621401273888E-2</v>
      </c>
    </row>
    <row r="198" spans="1:14" x14ac:dyDescent="0.25">
      <c r="B198" t="s">
        <v>65</v>
      </c>
      <c r="C198" t="s">
        <v>21</v>
      </c>
      <c r="D198">
        <v>5</v>
      </c>
      <c r="E198" s="16">
        <v>1.5898089171974523</v>
      </c>
      <c r="F198" s="16">
        <v>0.9798</v>
      </c>
      <c r="G198" s="16">
        <f t="shared" si="13"/>
        <v>0.18192000000000005</v>
      </c>
      <c r="H198" s="16">
        <f t="shared" si="14"/>
        <v>2.8921803821656063E-3</v>
      </c>
      <c r="I198" s="16">
        <f t="shared" si="15"/>
        <v>1.4460901910828031E-2</v>
      </c>
    </row>
    <row r="199" spans="1:14" x14ac:dyDescent="0.25">
      <c r="B199" t="s">
        <v>65</v>
      </c>
      <c r="C199" t="s">
        <v>22</v>
      </c>
      <c r="D199">
        <v>5</v>
      </c>
      <c r="E199" s="16">
        <v>1.7121019108280255</v>
      </c>
      <c r="F199" s="16">
        <v>1.6679999999999999</v>
      </c>
      <c r="G199" s="16">
        <f t="shared" si="13"/>
        <v>0.45720000000000005</v>
      </c>
      <c r="H199" s="16">
        <f t="shared" si="14"/>
        <v>7.8277299363057329E-3</v>
      </c>
      <c r="I199" s="16">
        <f t="shared" si="15"/>
        <v>3.9138649681528664E-2</v>
      </c>
    </row>
    <row r="200" spans="1:14" x14ac:dyDescent="0.25">
      <c r="B200" t="s">
        <v>65</v>
      </c>
      <c r="C200" t="s">
        <v>23</v>
      </c>
      <c r="D200">
        <v>5</v>
      </c>
      <c r="E200" s="16">
        <v>1.3248407643312101</v>
      </c>
      <c r="F200" s="16">
        <v>1.4894000000000001</v>
      </c>
      <c r="G200" s="16">
        <f t="shared" si="13"/>
        <v>0.3857600000000001</v>
      </c>
      <c r="H200" s="16">
        <f t="shared" si="14"/>
        <v>5.1107057324840778E-3</v>
      </c>
      <c r="I200" s="16">
        <f t="shared" si="15"/>
        <v>2.5553528662420388E-2</v>
      </c>
    </row>
    <row r="201" spans="1:14" x14ac:dyDescent="0.25">
      <c r="B201" t="s">
        <v>65</v>
      </c>
      <c r="C201" t="s">
        <v>24</v>
      </c>
      <c r="D201">
        <v>5</v>
      </c>
      <c r="E201" s="16">
        <v>1.7528662420382166</v>
      </c>
      <c r="F201" s="16">
        <v>1.40747</v>
      </c>
      <c r="G201" s="16">
        <f t="shared" si="13"/>
        <v>0.35298800000000008</v>
      </c>
      <c r="H201" s="16">
        <f t="shared" si="14"/>
        <v>6.1874074904458617E-3</v>
      </c>
      <c r="I201" s="16">
        <f t="shared" si="15"/>
        <v>3.093703745222931E-2</v>
      </c>
    </row>
    <row r="202" spans="1:14" x14ac:dyDescent="0.25">
      <c r="B202" t="s">
        <v>65</v>
      </c>
      <c r="C202" t="s">
        <v>25</v>
      </c>
      <c r="D202">
        <v>5</v>
      </c>
      <c r="E202" s="16">
        <v>0.87643312101910831</v>
      </c>
      <c r="F202" s="16">
        <v>1.58873</v>
      </c>
      <c r="G202" s="16">
        <f t="shared" si="13"/>
        <v>0.42549200000000009</v>
      </c>
      <c r="H202" s="16">
        <f t="shared" si="14"/>
        <v>3.729152815286625E-3</v>
      </c>
      <c r="I202" s="16">
        <f t="shared" si="15"/>
        <v>1.8645764076433126E-2</v>
      </c>
      <c r="J202">
        <f>SUM(I193:I202)</f>
        <v>0.21796977732484082</v>
      </c>
      <c r="K202">
        <f>(J202/45)*100</f>
        <v>0.48437728294409071</v>
      </c>
      <c r="L202">
        <f>K202*10^4</f>
        <v>4843.7728294409071</v>
      </c>
      <c r="M202">
        <f>L202/10^6</f>
        <v>4.8437728294409071E-3</v>
      </c>
      <c r="N202">
        <f>M202*10^4</f>
        <v>48.437728294409069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55" workbookViewId="0">
      <selection activeCell="K66" sqref="A1:XFD1048576"/>
    </sheetView>
  </sheetViews>
  <sheetFormatPr defaultRowHeight="15" x14ac:dyDescent="0.25"/>
  <sheetData>
    <row r="1" spans="1:11" x14ac:dyDescent="0.25">
      <c r="A1" t="s">
        <v>66</v>
      </c>
      <c r="B1" t="s">
        <v>67</v>
      </c>
      <c r="C1" t="s">
        <v>68</v>
      </c>
    </row>
    <row r="2" spans="1:11" ht="15.75" x14ac:dyDescent="0.25">
      <c r="C2">
        <v>1</v>
      </c>
      <c r="D2">
        <v>345.69456083999984</v>
      </c>
      <c r="G2" s="5" t="s">
        <v>66</v>
      </c>
      <c r="H2" s="5" t="s">
        <v>15</v>
      </c>
      <c r="I2" s="5" t="s">
        <v>69</v>
      </c>
      <c r="J2" s="17" t="s">
        <v>70</v>
      </c>
      <c r="K2" s="4" t="s">
        <v>69</v>
      </c>
    </row>
    <row r="3" spans="1:11" ht="15.75" x14ac:dyDescent="0.25">
      <c r="C3">
        <v>2</v>
      </c>
      <c r="D3">
        <v>291.99341342257452</v>
      </c>
      <c r="G3" s="18" t="s">
        <v>0</v>
      </c>
      <c r="H3" s="4">
        <v>233.77399793043321</v>
      </c>
      <c r="I3" s="19">
        <v>42.118716440347306</v>
      </c>
      <c r="J3" s="19">
        <v>51.794516615309</v>
      </c>
      <c r="K3">
        <v>14.943859239434778</v>
      </c>
    </row>
    <row r="4" spans="1:11" ht="15.75" x14ac:dyDescent="0.25">
      <c r="C4">
        <v>3</v>
      </c>
      <c r="D4">
        <v>248.35738355456425</v>
      </c>
      <c r="G4" s="18" t="s">
        <v>46</v>
      </c>
      <c r="H4" s="20">
        <v>295.74125556613836</v>
      </c>
      <c r="I4" s="19">
        <v>63.594386870254276</v>
      </c>
      <c r="J4" s="19">
        <v>51.79267734679015</v>
      </c>
      <c r="K4">
        <v>25.171871267783299</v>
      </c>
    </row>
    <row r="5" spans="1:11" ht="15.75" x14ac:dyDescent="0.25">
      <c r="C5">
        <v>4</v>
      </c>
      <c r="D5">
        <v>190.40706006334409</v>
      </c>
      <c r="G5" s="18" t="s">
        <v>71</v>
      </c>
      <c r="H5" s="20">
        <v>252.10138170685869</v>
      </c>
      <c r="I5" s="19">
        <v>53.218730497359111</v>
      </c>
      <c r="J5" s="19">
        <v>61.704846120536146</v>
      </c>
      <c r="K5">
        <v>11.249491320597206</v>
      </c>
    </row>
    <row r="6" spans="1:11" ht="15.75" x14ac:dyDescent="0.25">
      <c r="C6">
        <v>5</v>
      </c>
      <c r="D6">
        <v>162.96485880754724</v>
      </c>
      <c r="G6" s="18" t="s">
        <v>72</v>
      </c>
      <c r="H6" s="20">
        <v>160.65417629750632</v>
      </c>
      <c r="I6" s="19">
        <v>40.33963953863141</v>
      </c>
      <c r="J6">
        <v>33.390857827420703</v>
      </c>
      <c r="K6">
        <v>4.4510913697044128</v>
      </c>
    </row>
    <row r="7" spans="1:11" x14ac:dyDescent="0.25">
      <c r="C7">
        <v>6</v>
      </c>
      <c r="D7">
        <v>199.12663331306078</v>
      </c>
      <c r="H7" s="4"/>
    </row>
    <row r="8" spans="1:11" x14ac:dyDescent="0.25">
      <c r="C8">
        <v>7</v>
      </c>
      <c r="D8">
        <v>206.9520353706568</v>
      </c>
    </row>
    <row r="9" spans="1:11" x14ac:dyDescent="0.25">
      <c r="C9">
        <v>8</v>
      </c>
      <c r="D9">
        <v>178.60348524732183</v>
      </c>
    </row>
    <row r="10" spans="1:11" x14ac:dyDescent="0.25">
      <c r="C10">
        <v>9</v>
      </c>
      <c r="D10">
        <v>140.54022066289653</v>
      </c>
    </row>
    <row r="11" spans="1:11" x14ac:dyDescent="0.25">
      <c r="C11">
        <v>10</v>
      </c>
      <c r="D11">
        <v>237.26391399734419</v>
      </c>
    </row>
    <row r="12" spans="1:11" x14ac:dyDescent="0.25">
      <c r="C12">
        <v>11</v>
      </c>
      <c r="D12">
        <v>350.50876440549888</v>
      </c>
      <c r="F12" s="4"/>
      <c r="G12" s="4"/>
    </row>
    <row r="13" spans="1:11" x14ac:dyDescent="0.25">
      <c r="C13">
        <v>12</v>
      </c>
      <c r="D13">
        <v>426.59883462844431</v>
      </c>
      <c r="F13" s="4"/>
      <c r="G13" s="4"/>
    </row>
    <row r="14" spans="1:11" x14ac:dyDescent="0.25">
      <c r="C14">
        <v>13</v>
      </c>
      <c r="D14">
        <v>164.47218476610209</v>
      </c>
      <c r="F14" s="4"/>
      <c r="G14" s="4"/>
    </row>
    <row r="15" spans="1:11" x14ac:dyDescent="0.25">
      <c r="C15">
        <v>14</v>
      </c>
      <c r="D15">
        <v>128.2304644660847</v>
      </c>
      <c r="F15" s="4"/>
      <c r="G15" s="4"/>
    </row>
    <row r="16" spans="1:11" x14ac:dyDescent="0.25">
      <c r="C16">
        <v>15</v>
      </c>
      <c r="D16">
        <v>234.89615541105718</v>
      </c>
      <c r="F16" s="4"/>
      <c r="G16" s="4"/>
    </row>
    <row r="17" spans="1:12" x14ac:dyDescent="0.25">
      <c r="C17" s="4" t="s">
        <v>73</v>
      </c>
      <c r="D17" s="4">
        <f>AVERAGE(D2:D16)</f>
        <v>233.77399793043321</v>
      </c>
    </row>
    <row r="18" spans="1:12" x14ac:dyDescent="0.25">
      <c r="C18" s="4" t="s">
        <v>74</v>
      </c>
      <c r="D18" s="4">
        <f>STDEVA(D2:D16)</f>
        <v>85.958143665035422</v>
      </c>
    </row>
    <row r="19" spans="1:12" x14ac:dyDescent="0.25">
      <c r="C19" s="4" t="s">
        <v>75</v>
      </c>
      <c r="D19" s="4">
        <f>CONFIDENCE(0.05,D18,16)</f>
        <v>42.118716440347299</v>
      </c>
    </row>
    <row r="21" spans="1:12" x14ac:dyDescent="0.25">
      <c r="A21" s="4" t="s">
        <v>66</v>
      </c>
      <c r="B21" s="4" t="s">
        <v>76</v>
      </c>
      <c r="C21">
        <v>1</v>
      </c>
      <c r="D21" s="4">
        <v>368.22171593124767</v>
      </c>
    </row>
    <row r="22" spans="1:12" x14ac:dyDescent="0.25">
      <c r="C22">
        <v>2</v>
      </c>
      <c r="D22">
        <v>274.54291648801103</v>
      </c>
    </row>
    <row r="23" spans="1:12" x14ac:dyDescent="0.25">
      <c r="C23">
        <v>3</v>
      </c>
      <c r="D23">
        <v>359.38003468185047</v>
      </c>
    </row>
    <row r="24" spans="1:12" x14ac:dyDescent="0.25">
      <c r="C24">
        <v>4</v>
      </c>
      <c r="D24">
        <v>186.51631560485671</v>
      </c>
    </row>
    <row r="25" spans="1:12" x14ac:dyDescent="0.25">
      <c r="C25">
        <v>5</v>
      </c>
      <c r="D25">
        <v>113.67517624148195</v>
      </c>
    </row>
    <row r="26" spans="1:12" x14ac:dyDescent="0.25">
      <c r="C26">
        <v>6</v>
      </c>
      <c r="D26">
        <v>167.86777555409412</v>
      </c>
    </row>
    <row r="27" spans="1:12" x14ac:dyDescent="0.25">
      <c r="C27">
        <v>7</v>
      </c>
      <c r="D27">
        <v>230.40684591834776</v>
      </c>
    </row>
    <row r="28" spans="1:12" ht="17.25" x14ac:dyDescent="0.25">
      <c r="C28">
        <v>8</v>
      </c>
      <c r="D28">
        <v>309.80803707579639</v>
      </c>
      <c r="L28" s="72" t="s">
        <v>255</v>
      </c>
    </row>
    <row r="29" spans="1:12" x14ac:dyDescent="0.25">
      <c r="C29">
        <v>9</v>
      </c>
      <c r="D29">
        <v>314.67132130161531</v>
      </c>
    </row>
    <row r="30" spans="1:12" x14ac:dyDescent="0.25">
      <c r="C30">
        <v>10</v>
      </c>
      <c r="D30">
        <v>367.3691182991094</v>
      </c>
    </row>
    <row r="31" spans="1:12" x14ac:dyDescent="0.25">
      <c r="C31">
        <v>11</v>
      </c>
      <c r="D31">
        <v>595.57528568815655</v>
      </c>
    </row>
    <row r="32" spans="1:12" x14ac:dyDescent="0.25">
      <c r="C32">
        <v>12</v>
      </c>
      <c r="D32">
        <v>476.32909125966199</v>
      </c>
    </row>
    <row r="33" spans="1:4" x14ac:dyDescent="0.25">
      <c r="C33">
        <v>13</v>
      </c>
      <c r="D33">
        <v>188.31587016278985</v>
      </c>
    </row>
    <row r="34" spans="1:4" x14ac:dyDescent="0.25">
      <c r="C34">
        <v>14</v>
      </c>
      <c r="D34">
        <v>247.13328351433648</v>
      </c>
    </row>
    <row r="35" spans="1:4" x14ac:dyDescent="0.25">
      <c r="C35">
        <v>15</v>
      </c>
      <c r="D35">
        <v>236.30604577071836</v>
      </c>
    </row>
    <row r="36" spans="1:4" x14ac:dyDescent="0.25">
      <c r="C36" s="4" t="s">
        <v>73</v>
      </c>
      <c r="D36" s="4">
        <f>AVERAGE(D21:D35)</f>
        <v>295.74125556613836</v>
      </c>
    </row>
    <row r="37" spans="1:4" x14ac:dyDescent="0.25">
      <c r="C37" s="4" t="s">
        <v>74</v>
      </c>
      <c r="D37" s="4">
        <f>STDEVA(D21:D35)</f>
        <v>125.66557508380225</v>
      </c>
    </row>
    <row r="38" spans="1:4" x14ac:dyDescent="0.25">
      <c r="C38" s="4" t="s">
        <v>75</v>
      </c>
      <c r="D38" s="4">
        <f>CONFIDENCE(0.05,D37,15)</f>
        <v>63.594386870254262</v>
      </c>
    </row>
    <row r="40" spans="1:4" x14ac:dyDescent="0.25">
      <c r="A40" t="s">
        <v>66</v>
      </c>
      <c r="B40" t="s">
        <v>77</v>
      </c>
      <c r="C40" t="s">
        <v>68</v>
      </c>
    </row>
    <row r="41" spans="1:4" x14ac:dyDescent="0.25">
      <c r="C41">
        <v>1</v>
      </c>
      <c r="D41">
        <v>349.33162685705224</v>
      </c>
    </row>
    <row r="42" spans="1:4" x14ac:dyDescent="0.25">
      <c r="C42">
        <v>2</v>
      </c>
      <c r="D42">
        <v>137.31529805002194</v>
      </c>
    </row>
    <row r="43" spans="1:4" x14ac:dyDescent="0.25">
      <c r="C43">
        <v>3</v>
      </c>
      <c r="D43">
        <v>462.61182776135001</v>
      </c>
    </row>
    <row r="44" spans="1:4" x14ac:dyDescent="0.25">
      <c r="C44">
        <v>4</v>
      </c>
      <c r="D44">
        <v>371.98909448621987</v>
      </c>
    </row>
    <row r="45" spans="1:4" x14ac:dyDescent="0.25">
      <c r="C45">
        <v>5</v>
      </c>
      <c r="D45">
        <v>305.58562523211469</v>
      </c>
    </row>
    <row r="46" spans="1:4" x14ac:dyDescent="0.25">
      <c r="C46">
        <v>6</v>
      </c>
      <c r="D46">
        <v>236.2831823389221</v>
      </c>
    </row>
    <row r="47" spans="1:4" x14ac:dyDescent="0.25">
      <c r="C47">
        <v>7</v>
      </c>
      <c r="D47">
        <v>296.63259899609386</v>
      </c>
    </row>
    <row r="48" spans="1:4" x14ac:dyDescent="0.25">
      <c r="C48">
        <v>8</v>
      </c>
      <c r="D48">
        <v>367.24072040079454</v>
      </c>
    </row>
    <row r="49" spans="1:4" x14ac:dyDescent="0.25">
      <c r="C49">
        <v>9</v>
      </c>
      <c r="D49">
        <v>260.84513554227919</v>
      </c>
    </row>
    <row r="50" spans="1:4" x14ac:dyDescent="0.25">
      <c r="C50">
        <v>10</v>
      </c>
      <c r="D50">
        <v>178.62603925454144</v>
      </c>
    </row>
    <row r="51" spans="1:4" x14ac:dyDescent="0.25">
      <c r="C51">
        <v>11</v>
      </c>
      <c r="D51">
        <v>145.65631221849515</v>
      </c>
    </row>
    <row r="52" spans="1:4" x14ac:dyDescent="0.25">
      <c r="C52">
        <v>12</v>
      </c>
      <c r="D52">
        <v>154.28509596854212</v>
      </c>
    </row>
    <row r="53" spans="1:4" x14ac:dyDescent="0.25">
      <c r="C53">
        <v>13</v>
      </c>
      <c r="D53">
        <v>247.23675259287916</v>
      </c>
    </row>
    <row r="54" spans="1:4" x14ac:dyDescent="0.25">
      <c r="C54">
        <v>14</v>
      </c>
      <c r="D54">
        <v>113.4520276773484</v>
      </c>
    </row>
    <row r="55" spans="1:4" x14ac:dyDescent="0.25">
      <c r="C55">
        <v>15</v>
      </c>
      <c r="D55">
        <v>154.42938822622602</v>
      </c>
    </row>
    <row r="56" spans="1:4" x14ac:dyDescent="0.25">
      <c r="C56" s="4" t="s">
        <v>73</v>
      </c>
      <c r="D56" s="4">
        <f>AVERAGE(D41:D55)</f>
        <v>252.10138170685869</v>
      </c>
    </row>
    <row r="57" spans="1:4" x14ac:dyDescent="0.25">
      <c r="C57" s="4" t="s">
        <v>74</v>
      </c>
      <c r="D57" s="4">
        <f>STDEVA(D41:D55)</f>
        <v>105.16277775937898</v>
      </c>
    </row>
    <row r="58" spans="1:4" x14ac:dyDescent="0.25">
      <c r="C58" s="4" t="s">
        <v>75</v>
      </c>
      <c r="D58" s="4">
        <f>CONFIDENCE(0.05,D57,15)</f>
        <v>53.218730497359097</v>
      </c>
    </row>
    <row r="60" spans="1:4" x14ac:dyDescent="0.25">
      <c r="A60" t="s">
        <v>66</v>
      </c>
      <c r="B60" t="s">
        <v>78</v>
      </c>
      <c r="C60" t="s">
        <v>68</v>
      </c>
    </row>
    <row r="61" spans="1:4" x14ac:dyDescent="0.25">
      <c r="C61">
        <v>1</v>
      </c>
      <c r="D61">
        <v>192.07038885894573</v>
      </c>
    </row>
    <row r="62" spans="1:4" x14ac:dyDescent="0.25">
      <c r="C62">
        <v>2</v>
      </c>
      <c r="D62">
        <v>97.64776464987591</v>
      </c>
    </row>
    <row r="63" spans="1:4" x14ac:dyDescent="0.25">
      <c r="C63">
        <v>3</v>
      </c>
      <c r="D63">
        <v>162.07171357999997</v>
      </c>
    </row>
    <row r="64" spans="1:4" x14ac:dyDescent="0.25">
      <c r="C64">
        <v>4</v>
      </c>
      <c r="D64">
        <v>126.26225673999998</v>
      </c>
    </row>
    <row r="65" spans="3:4" x14ac:dyDescent="0.25">
      <c r="C65">
        <v>5</v>
      </c>
      <c r="D65">
        <v>307.18580453362893</v>
      </c>
    </row>
    <row r="66" spans="3:4" x14ac:dyDescent="0.25">
      <c r="C66">
        <v>6</v>
      </c>
      <c r="D66">
        <v>143.70023478000002</v>
      </c>
    </row>
    <row r="67" spans="3:4" x14ac:dyDescent="0.25">
      <c r="C67">
        <v>7</v>
      </c>
      <c r="D67">
        <v>163.2100958</v>
      </c>
    </row>
    <row r="68" spans="3:4" x14ac:dyDescent="0.25">
      <c r="C68">
        <v>8</v>
      </c>
      <c r="D68">
        <v>378.02791544014389</v>
      </c>
    </row>
    <row r="69" spans="3:4" x14ac:dyDescent="0.25">
      <c r="C69">
        <v>9</v>
      </c>
      <c r="D69">
        <v>105.16323934</v>
      </c>
    </row>
    <row r="70" spans="3:4" x14ac:dyDescent="0.25">
      <c r="C70">
        <v>10</v>
      </c>
      <c r="D70">
        <v>110.48049123999999</v>
      </c>
    </row>
    <row r="71" spans="3:4" x14ac:dyDescent="0.25">
      <c r="C71">
        <v>11</v>
      </c>
      <c r="D71">
        <v>132.3723239</v>
      </c>
    </row>
    <row r="72" spans="3:4" x14ac:dyDescent="0.25">
      <c r="C72">
        <v>12</v>
      </c>
      <c r="D72">
        <v>154.89054532</v>
      </c>
    </row>
    <row r="73" spans="3:4" x14ac:dyDescent="0.25">
      <c r="C73">
        <v>13</v>
      </c>
      <c r="D73">
        <v>122.36747065999998</v>
      </c>
    </row>
    <row r="74" spans="3:4" x14ac:dyDescent="0.25">
      <c r="C74">
        <v>14</v>
      </c>
      <c r="D74">
        <v>116.81684057999999</v>
      </c>
    </row>
    <row r="75" spans="3:4" x14ac:dyDescent="0.25">
      <c r="C75">
        <v>15</v>
      </c>
      <c r="D75">
        <v>97.545559040000001</v>
      </c>
    </row>
    <row r="76" spans="3:4" x14ac:dyDescent="0.25">
      <c r="C76" s="4" t="s">
        <v>73</v>
      </c>
      <c r="D76" s="4">
        <f>AVERAGE(D61:D75)</f>
        <v>160.65417629750632</v>
      </c>
    </row>
    <row r="77" spans="3:4" x14ac:dyDescent="0.25">
      <c r="C77" s="4" t="s">
        <v>74</v>
      </c>
      <c r="D77" s="4">
        <f>STDEVA(D61:D75)</f>
        <v>79.713072973528853</v>
      </c>
    </row>
    <row r="78" spans="3:4" x14ac:dyDescent="0.25">
      <c r="C78" s="4" t="s">
        <v>75</v>
      </c>
      <c r="D78" s="4">
        <f>CONFIDENCE(0.05,D77,15)</f>
        <v>40.339639538631403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opLeftCell="A17" workbookViewId="0">
      <selection activeCell="A33" sqref="A33:J33"/>
    </sheetView>
  </sheetViews>
  <sheetFormatPr defaultRowHeight="15" x14ac:dyDescent="0.25"/>
  <cols>
    <col min="1" max="1" width="14.28515625" customWidth="1"/>
    <col min="6" max="6" width="17.85546875" customWidth="1"/>
    <col min="7" max="7" width="19.7109375" customWidth="1"/>
    <col min="8" max="8" width="10.42578125" customWidth="1"/>
    <col min="9" max="9" width="11.5703125" customWidth="1"/>
    <col min="10" max="10" width="9.140625" customWidth="1"/>
  </cols>
  <sheetData>
    <row r="2" spans="1:10" s="4" customFormat="1" ht="15.75" x14ac:dyDescent="0.25">
      <c r="A2" s="4" t="s">
        <v>66</v>
      </c>
      <c r="B2" s="4" t="s">
        <v>79</v>
      </c>
      <c r="E2" s="5" t="s">
        <v>66</v>
      </c>
      <c r="F2" s="5" t="s">
        <v>82</v>
      </c>
      <c r="G2" s="4" t="s">
        <v>83</v>
      </c>
      <c r="H2" s="4" t="s">
        <v>84</v>
      </c>
      <c r="I2" s="4" t="s">
        <v>85</v>
      </c>
      <c r="J2" s="4" t="s">
        <v>86</v>
      </c>
    </row>
    <row r="3" spans="1:10" ht="15.75" x14ac:dyDescent="0.25">
      <c r="A3" t="s">
        <v>80</v>
      </c>
      <c r="E3" s="18" t="s">
        <v>0</v>
      </c>
      <c r="F3" s="4">
        <v>233.77399793043321</v>
      </c>
      <c r="G3">
        <v>5.3</v>
      </c>
      <c r="H3">
        <f>SUM(F3,G3)</f>
        <v>239.07399793043322</v>
      </c>
      <c r="I3">
        <f>(F3/H3)*100</f>
        <v>97.783113159155761</v>
      </c>
      <c r="J3">
        <f>(G3/H3)*100</f>
        <v>2.2168868408442379</v>
      </c>
    </row>
    <row r="4" spans="1:10" ht="15.75" x14ac:dyDescent="0.25">
      <c r="A4" t="s">
        <v>81</v>
      </c>
      <c r="E4" s="18" t="s">
        <v>46</v>
      </c>
      <c r="F4" s="20">
        <v>295.74125556613836</v>
      </c>
      <c r="G4">
        <v>6.2</v>
      </c>
      <c r="H4">
        <f t="shared" ref="H4:H6" si="0">SUM(F4,G4)</f>
        <v>301.94125556613835</v>
      </c>
      <c r="I4">
        <f t="shared" ref="I4:I6" si="1">(F4/H4)*100</f>
        <v>97.946620448280569</v>
      </c>
      <c r="J4">
        <f t="shared" ref="J4:J6" si="2">(G4/H4)*100</f>
        <v>2.0533795517194333</v>
      </c>
    </row>
    <row r="5" spans="1:10" ht="15.75" x14ac:dyDescent="0.25">
      <c r="A5" t="s">
        <v>46</v>
      </c>
      <c r="E5" s="18" t="s">
        <v>71</v>
      </c>
      <c r="F5" s="20">
        <v>252.10138170685869</v>
      </c>
      <c r="G5">
        <v>4.8</v>
      </c>
      <c r="H5">
        <f t="shared" si="0"/>
        <v>256.90138170685867</v>
      </c>
      <c r="I5">
        <f t="shared" si="1"/>
        <v>98.131578752862808</v>
      </c>
      <c r="J5">
        <f t="shared" si="2"/>
        <v>1.8684212471372048</v>
      </c>
    </row>
    <row r="6" spans="1:10" ht="15.75" x14ac:dyDescent="0.25">
      <c r="A6" t="s">
        <v>71</v>
      </c>
      <c r="E6" s="18" t="s">
        <v>72</v>
      </c>
      <c r="F6" s="20">
        <v>160.65417629750632</v>
      </c>
      <c r="G6">
        <v>7.1</v>
      </c>
      <c r="H6">
        <f t="shared" si="0"/>
        <v>167.75417629750632</v>
      </c>
      <c r="I6">
        <f t="shared" si="1"/>
        <v>95.767616546601857</v>
      </c>
      <c r="J6">
        <f t="shared" si="2"/>
        <v>4.2323834533981382</v>
      </c>
    </row>
    <row r="7" spans="1:10" ht="15.75" x14ac:dyDescent="0.25">
      <c r="E7" s="77" t="s">
        <v>257</v>
      </c>
      <c r="F7">
        <f>AVERAGE(F3:F6)</f>
        <v>235.56770287523415</v>
      </c>
      <c r="G7">
        <f t="shared" ref="G7:J7" si="3">AVERAGE(G3:G6)</f>
        <v>5.85</v>
      </c>
      <c r="H7">
        <f t="shared" si="3"/>
        <v>241.41770287523417</v>
      </c>
      <c r="I7">
        <f t="shared" si="3"/>
        <v>97.407232226725256</v>
      </c>
      <c r="J7">
        <f t="shared" si="3"/>
        <v>2.5927677732747538</v>
      </c>
    </row>
    <row r="8" spans="1:10" ht="15.75" x14ac:dyDescent="0.25">
      <c r="E8" s="77" t="s">
        <v>260</v>
      </c>
      <c r="F8">
        <f>STDEVA(F3:F7)</f>
        <v>48.758262943047249</v>
      </c>
      <c r="G8">
        <f t="shared" ref="G8:J8" si="4">STDEVA(G3:G7)</f>
        <v>0.87891979156234368</v>
      </c>
      <c r="H8">
        <f t="shared" si="4"/>
        <v>48.308003584358005</v>
      </c>
      <c r="I8">
        <f t="shared" si="4"/>
        <v>0.95462605209467799</v>
      </c>
      <c r="J8">
        <f t="shared" si="4"/>
        <v>0.95462605209467211</v>
      </c>
    </row>
    <row r="9" spans="1:10" ht="15.75" x14ac:dyDescent="0.25">
      <c r="E9" s="77" t="s">
        <v>261</v>
      </c>
      <c r="F9">
        <f>F8/(SQRT(4))</f>
        <v>24.379131471523625</v>
      </c>
      <c r="G9">
        <f t="shared" ref="G9:J9" si="5">G8/(SQRT(4))</f>
        <v>0.43945989578117184</v>
      </c>
      <c r="H9">
        <f t="shared" si="5"/>
        <v>24.154001792179002</v>
      </c>
      <c r="I9">
        <f t="shared" si="5"/>
        <v>0.477313026047339</v>
      </c>
      <c r="J9">
        <f t="shared" si="5"/>
        <v>0.47731302604733605</v>
      </c>
    </row>
    <row r="30" spans="9:9" ht="18.75" x14ac:dyDescent="0.3">
      <c r="I30" s="21"/>
    </row>
    <row r="33" spans="1:9" x14ac:dyDescent="0.25">
      <c r="A33" s="61" t="s">
        <v>254</v>
      </c>
      <c r="B33" s="61"/>
      <c r="C33" s="61"/>
      <c r="D33" s="61"/>
      <c r="E33" s="61"/>
      <c r="F33" s="61"/>
      <c r="G33" s="61"/>
      <c r="H33" s="61"/>
      <c r="I33" s="6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K12" sqref="K12"/>
    </sheetView>
  </sheetViews>
  <sheetFormatPr defaultRowHeight="15" x14ac:dyDescent="0.25"/>
  <cols>
    <col min="1" max="1" width="9.140625" customWidth="1"/>
    <col min="5" max="5" width="10.140625" customWidth="1"/>
    <col min="12" max="12" width="10.85546875" customWidth="1"/>
  </cols>
  <sheetData>
    <row r="1" spans="1:17" s="2" customFormat="1" ht="19.5" x14ac:dyDescent="0.35">
      <c r="A1" s="2" t="s">
        <v>0</v>
      </c>
      <c r="B1" s="41" t="s">
        <v>87</v>
      </c>
      <c r="C1" s="41" t="s">
        <v>88</v>
      </c>
      <c r="D1" s="41" t="s">
        <v>89</v>
      </c>
      <c r="E1" s="60" t="s">
        <v>90</v>
      </c>
      <c r="F1" s="60" t="s">
        <v>91</v>
      </c>
      <c r="G1" s="60" t="s">
        <v>92</v>
      </c>
      <c r="H1" s="60" t="s">
        <v>93</v>
      </c>
      <c r="I1" s="60" t="s">
        <v>94</v>
      </c>
      <c r="J1" s="60" t="s">
        <v>95</v>
      </c>
      <c r="K1" s="60" t="s">
        <v>96</v>
      </c>
      <c r="L1" s="60" t="s">
        <v>97</v>
      </c>
      <c r="M1" s="60" t="s">
        <v>98</v>
      </c>
      <c r="N1" s="60" t="s">
        <v>99</v>
      </c>
      <c r="O1" s="60" t="s">
        <v>100</v>
      </c>
      <c r="P1" s="60" t="s">
        <v>101</v>
      </c>
      <c r="Q1" s="60" t="s">
        <v>262</v>
      </c>
    </row>
    <row r="2" spans="1:17" ht="15.75" x14ac:dyDescent="0.25">
      <c r="A2" s="13" t="s">
        <v>133</v>
      </c>
      <c r="B2" s="28">
        <v>944</v>
      </c>
      <c r="C2" s="28">
        <v>60</v>
      </c>
      <c r="D2" s="26">
        <v>17.399999999999999</v>
      </c>
      <c r="E2" s="62">
        <v>288.01600000000002</v>
      </c>
      <c r="F2" s="62">
        <f>E2*0.34</f>
        <v>97.925440000000009</v>
      </c>
      <c r="G2" s="62">
        <f>F2*10000/1000000</f>
        <v>0.97925440000000019</v>
      </c>
      <c r="H2" s="24">
        <v>1.506</v>
      </c>
      <c r="I2" s="24">
        <v>0.43</v>
      </c>
      <c r="J2" s="24">
        <v>0.56499999999999995</v>
      </c>
      <c r="K2" s="24">
        <f t="shared" ref="K2:K67" si="0">SUM(H2:J2)</f>
        <v>2.5009999999999999</v>
      </c>
      <c r="L2" s="26">
        <f t="shared" ref="L2:L67" si="1">(10000*K2)/(3.14*3^2)</f>
        <v>884.99646142958238</v>
      </c>
      <c r="M2" s="26">
        <f t="shared" ref="M2:M21" si="2">L2*0.34</f>
        <v>300.89879688605805</v>
      </c>
      <c r="N2" s="25">
        <f t="shared" ref="N2:N67" si="3">M2*10000/1000000</f>
        <v>3.0089879688605805</v>
      </c>
      <c r="O2" s="25">
        <f>SUM(E2,L2)</f>
        <v>1173.0124614295823</v>
      </c>
      <c r="P2" s="25">
        <f>SUM(G2,N2)</f>
        <v>3.9882423688605808</v>
      </c>
      <c r="Q2">
        <f>(L2/O2)*100</f>
        <v>75.446467154407983</v>
      </c>
    </row>
    <row r="3" spans="1:17" ht="15.75" x14ac:dyDescent="0.25">
      <c r="A3" s="13" t="s">
        <v>134</v>
      </c>
      <c r="B3" s="28">
        <v>1184</v>
      </c>
      <c r="C3" s="28">
        <v>70</v>
      </c>
      <c r="D3" s="26">
        <v>23.4</v>
      </c>
      <c r="E3" s="62">
        <v>332.32</v>
      </c>
      <c r="F3" s="62">
        <f t="shared" ref="F3:F41" si="4">E3*0.34</f>
        <v>112.98880000000001</v>
      </c>
      <c r="G3" s="62">
        <f t="shared" ref="G3:G67" si="5">F3*10000/1000000</f>
        <v>1.1298880000000002</v>
      </c>
      <c r="H3" s="24">
        <v>0.251</v>
      </c>
      <c r="I3" s="24">
        <v>0.33600000000000002</v>
      </c>
      <c r="J3" s="24">
        <v>1.1279999999999999</v>
      </c>
      <c r="K3" s="24">
        <f t="shared" si="0"/>
        <v>1.7149999999999999</v>
      </c>
      <c r="L3" s="26">
        <f t="shared" si="1"/>
        <v>606.86482661004948</v>
      </c>
      <c r="M3" s="26">
        <f t="shared" si="2"/>
        <v>206.33404104741683</v>
      </c>
      <c r="N3" s="25">
        <f t="shared" si="3"/>
        <v>2.0633404104741682</v>
      </c>
      <c r="O3" s="25">
        <f t="shared" ref="O3:O41" si="6">SUM(E3,L3)</f>
        <v>939.18482661004941</v>
      </c>
      <c r="P3" s="25">
        <f t="shared" ref="P3:P21" si="7">SUM(G3,N3)</f>
        <v>3.1932284104741684</v>
      </c>
      <c r="Q3">
        <f t="shared" ref="Q3:Q66" si="8">(L3/O3)*100</f>
        <v>64.616123409968637</v>
      </c>
    </row>
    <row r="4" spans="1:17" ht="15.75" x14ac:dyDescent="0.25">
      <c r="A4" s="13" t="s">
        <v>135</v>
      </c>
      <c r="B4" s="28">
        <v>1328</v>
      </c>
      <c r="C4" s="28">
        <v>50</v>
      </c>
      <c r="D4" s="26">
        <v>17.399999999999999</v>
      </c>
      <c r="E4" s="62">
        <v>272.28800000000001</v>
      </c>
      <c r="F4" s="62">
        <f t="shared" si="4"/>
        <v>92.577920000000006</v>
      </c>
      <c r="G4" s="62">
        <f t="shared" si="5"/>
        <v>0.92577920000000002</v>
      </c>
      <c r="H4" s="24">
        <v>0.503</v>
      </c>
      <c r="I4" s="24">
        <v>1.3979999999999999</v>
      </c>
      <c r="J4" s="24">
        <v>1.0369999999999999</v>
      </c>
      <c r="K4" s="24">
        <f t="shared" si="0"/>
        <v>2.9379999999999997</v>
      </c>
      <c r="L4" s="26">
        <f t="shared" si="1"/>
        <v>1039.6319886765746</v>
      </c>
      <c r="M4" s="26">
        <f t="shared" si="2"/>
        <v>353.47487615003536</v>
      </c>
      <c r="N4" s="25">
        <f t="shared" si="3"/>
        <v>3.5347487615003534</v>
      </c>
      <c r="O4" s="25">
        <f t="shared" si="6"/>
        <v>1311.9199886765746</v>
      </c>
      <c r="P4" s="25">
        <f t="shared" si="7"/>
        <v>4.4605279615003539</v>
      </c>
      <c r="Q4">
        <f t="shared" si="8"/>
        <v>79.245075740123767</v>
      </c>
    </row>
    <row r="5" spans="1:17" ht="15.75" x14ac:dyDescent="0.25">
      <c r="A5" s="13" t="s">
        <v>136</v>
      </c>
      <c r="B5" s="28">
        <v>880</v>
      </c>
      <c r="C5" s="28">
        <v>40</v>
      </c>
      <c r="D5" s="26">
        <v>23.7</v>
      </c>
      <c r="E5" s="62">
        <v>303.36</v>
      </c>
      <c r="F5" s="62">
        <f t="shared" si="4"/>
        <v>103.14240000000001</v>
      </c>
      <c r="G5" s="62">
        <f t="shared" si="5"/>
        <v>1.0314240000000001</v>
      </c>
      <c r="H5" s="24">
        <v>0.68899999999999995</v>
      </c>
      <c r="I5" s="24">
        <v>1.6040000000000001</v>
      </c>
      <c r="J5" s="24">
        <v>1.5960000000000001</v>
      </c>
      <c r="K5" s="24">
        <f t="shared" si="0"/>
        <v>3.8890000000000002</v>
      </c>
      <c r="L5" s="26">
        <f t="shared" si="1"/>
        <v>1376.1500353857041</v>
      </c>
      <c r="M5" s="26">
        <f t="shared" si="2"/>
        <v>467.89101203113944</v>
      </c>
      <c r="N5" s="25">
        <f t="shared" si="3"/>
        <v>4.6789101203113947</v>
      </c>
      <c r="O5" s="25">
        <f t="shared" si="6"/>
        <v>1679.5100353857042</v>
      </c>
      <c r="P5" s="25">
        <f t="shared" si="7"/>
        <v>5.7103341203113951</v>
      </c>
      <c r="Q5">
        <f t="shared" si="8"/>
        <v>81.937589320189289</v>
      </c>
    </row>
    <row r="6" spans="1:17" ht="15.75" x14ac:dyDescent="0.25">
      <c r="A6" s="13" t="s">
        <v>137</v>
      </c>
      <c r="B6" s="28">
        <v>1344</v>
      </c>
      <c r="C6" s="28">
        <v>50</v>
      </c>
      <c r="D6" s="26">
        <v>24.5</v>
      </c>
      <c r="E6" s="62">
        <v>334.35199999999998</v>
      </c>
      <c r="F6" s="62">
        <f t="shared" si="4"/>
        <v>113.67968</v>
      </c>
      <c r="G6" s="62">
        <f t="shared" si="5"/>
        <v>1.1367967999999999</v>
      </c>
      <c r="H6" s="24">
        <v>0.44700000000000001</v>
      </c>
      <c r="I6" s="24">
        <v>0.65400000000000003</v>
      </c>
      <c r="J6" s="24">
        <v>1.867</v>
      </c>
      <c r="K6" s="24">
        <f t="shared" si="0"/>
        <v>2.968</v>
      </c>
      <c r="L6" s="26">
        <f t="shared" si="1"/>
        <v>1050.2476999292285</v>
      </c>
      <c r="M6" s="26">
        <f t="shared" si="2"/>
        <v>357.08421797593769</v>
      </c>
      <c r="N6" s="25">
        <f t="shared" si="3"/>
        <v>3.5708421797593766</v>
      </c>
      <c r="O6" s="25">
        <f t="shared" si="6"/>
        <v>1384.5996999292283</v>
      </c>
      <c r="P6" s="25">
        <f t="shared" si="7"/>
        <v>4.707638979759377</v>
      </c>
      <c r="Q6">
        <f t="shared" si="8"/>
        <v>75.852082012072529</v>
      </c>
    </row>
    <row r="7" spans="1:17" ht="15.75" x14ac:dyDescent="0.25">
      <c r="A7" s="13" t="s">
        <v>138</v>
      </c>
      <c r="B7" s="28">
        <v>1008</v>
      </c>
      <c r="C7" s="28">
        <v>70</v>
      </c>
      <c r="D7" s="26">
        <v>13</v>
      </c>
      <c r="E7" s="26">
        <v>160</v>
      </c>
      <c r="F7" s="62">
        <f t="shared" si="4"/>
        <v>54.400000000000006</v>
      </c>
      <c r="G7" s="62">
        <f t="shared" si="5"/>
        <v>0.54400000000000004</v>
      </c>
      <c r="H7" s="24">
        <v>2.4159999999999999</v>
      </c>
      <c r="I7" s="24">
        <v>2.2919999999999998</v>
      </c>
      <c r="J7" s="24">
        <v>0.83699999999999997</v>
      </c>
      <c r="K7" s="24">
        <f t="shared" ref="K7:K21" si="9">SUM(H7:J7)</f>
        <v>5.5449999999999999</v>
      </c>
      <c r="L7" s="27">
        <f>(K7*10000)/78.5</f>
        <v>706.3694267515923</v>
      </c>
      <c r="M7" s="26">
        <f t="shared" si="2"/>
        <v>240.16560509554139</v>
      </c>
      <c r="N7" s="25">
        <f t="shared" si="3"/>
        <v>2.4016560509554137</v>
      </c>
      <c r="O7" s="25">
        <f t="shared" si="6"/>
        <v>866.3694267515923</v>
      </c>
      <c r="P7" s="25">
        <f t="shared" si="7"/>
        <v>2.9456560509554137</v>
      </c>
      <c r="Q7">
        <f t="shared" si="8"/>
        <v>81.532127628289956</v>
      </c>
    </row>
    <row r="8" spans="1:17" ht="15.75" x14ac:dyDescent="0.25">
      <c r="A8" s="13" t="s">
        <v>139</v>
      </c>
      <c r="B8" s="28">
        <v>1258</v>
      </c>
      <c r="C8" s="28">
        <v>80</v>
      </c>
      <c r="D8" s="26">
        <v>14</v>
      </c>
      <c r="E8" s="26">
        <v>106.4</v>
      </c>
      <c r="F8" s="62">
        <f t="shared" si="4"/>
        <v>36.176000000000002</v>
      </c>
      <c r="G8" s="62">
        <f t="shared" si="5"/>
        <v>0.36176000000000003</v>
      </c>
      <c r="H8" s="24">
        <v>0.41599999999999998</v>
      </c>
      <c r="I8" s="24">
        <v>2.99</v>
      </c>
      <c r="J8" s="24">
        <v>3.1829999999999998</v>
      </c>
      <c r="K8" s="24">
        <f t="shared" si="9"/>
        <v>6.5890000000000004</v>
      </c>
      <c r="L8" s="27">
        <f t="shared" ref="L8:L9" si="10">(K8*10000)/78.5</f>
        <v>839.36305732484072</v>
      </c>
      <c r="M8" s="26">
        <f t="shared" si="2"/>
        <v>285.38343949044588</v>
      </c>
      <c r="N8" s="25">
        <f t="shared" si="3"/>
        <v>2.8538343949044589</v>
      </c>
      <c r="O8" s="25">
        <f t="shared" si="6"/>
        <v>945.7630573248407</v>
      </c>
      <c r="P8" s="25">
        <f t="shared" si="7"/>
        <v>3.2155943949044588</v>
      </c>
      <c r="Q8">
        <f t="shared" si="8"/>
        <v>88.749824897902002</v>
      </c>
    </row>
    <row r="9" spans="1:17" ht="15.75" x14ac:dyDescent="0.25">
      <c r="A9" s="13" t="s">
        <v>140</v>
      </c>
      <c r="B9" s="28">
        <v>824</v>
      </c>
      <c r="C9" s="28">
        <v>55</v>
      </c>
      <c r="D9" s="26">
        <v>14</v>
      </c>
      <c r="E9" s="26">
        <v>140</v>
      </c>
      <c r="F9" s="62">
        <f t="shared" si="4"/>
        <v>47.6</v>
      </c>
      <c r="G9" s="62">
        <f t="shared" si="5"/>
        <v>0.47599999999999998</v>
      </c>
      <c r="H9" s="24">
        <v>0.63600000000000001</v>
      </c>
      <c r="I9" s="24">
        <v>1.7629999999999999</v>
      </c>
      <c r="J9" s="24">
        <v>4.8550000000000004</v>
      </c>
      <c r="K9" s="24">
        <f t="shared" si="9"/>
        <v>7.2540000000000004</v>
      </c>
      <c r="L9" s="27">
        <f t="shared" si="10"/>
        <v>924.07643312101914</v>
      </c>
      <c r="M9" s="26">
        <f t="shared" si="2"/>
        <v>314.18598726114652</v>
      </c>
      <c r="N9" s="25">
        <f t="shared" si="3"/>
        <v>3.1418598726114655</v>
      </c>
      <c r="O9" s="25">
        <f t="shared" si="6"/>
        <v>1064.0764331210191</v>
      </c>
      <c r="P9" s="25">
        <f t="shared" si="7"/>
        <v>3.6178598726114655</v>
      </c>
      <c r="Q9">
        <f t="shared" si="8"/>
        <v>86.843050401053517</v>
      </c>
    </row>
    <row r="10" spans="1:17" ht="15.75" x14ac:dyDescent="0.25">
      <c r="A10" s="13" t="s">
        <v>141</v>
      </c>
      <c r="B10" s="28">
        <v>1184</v>
      </c>
      <c r="C10" s="28">
        <v>85</v>
      </c>
      <c r="D10" s="26">
        <v>17.515000000000001</v>
      </c>
      <c r="E10" s="26">
        <v>146.56</v>
      </c>
      <c r="F10" s="62">
        <f t="shared" si="4"/>
        <v>49.830400000000004</v>
      </c>
      <c r="G10" s="62">
        <f t="shared" si="5"/>
        <v>0.49830400000000008</v>
      </c>
      <c r="H10" s="26">
        <v>2.4700000000000002</v>
      </c>
      <c r="I10" s="26">
        <v>0.94799999999999995</v>
      </c>
      <c r="J10" s="26">
        <v>0.13</v>
      </c>
      <c r="K10" s="24">
        <f t="shared" si="9"/>
        <v>3.548</v>
      </c>
      <c r="L10" s="27">
        <f>(K10*10000)/39.25</f>
        <v>903.94904458598728</v>
      </c>
      <c r="M10" s="26">
        <f t="shared" si="2"/>
        <v>307.34267515923568</v>
      </c>
      <c r="N10" s="25">
        <f t="shared" si="3"/>
        <v>3.0734267515923568</v>
      </c>
      <c r="O10" s="25">
        <f t="shared" si="6"/>
        <v>1050.5090445859873</v>
      </c>
      <c r="P10" s="25">
        <f t="shared" si="7"/>
        <v>3.5717307515923569</v>
      </c>
      <c r="Q10">
        <f t="shared" si="8"/>
        <v>86.048668428384616</v>
      </c>
    </row>
    <row r="11" spans="1:17" ht="15.75" x14ac:dyDescent="0.25">
      <c r="A11" s="13" t="s">
        <v>142</v>
      </c>
      <c r="B11" s="28">
        <v>688</v>
      </c>
      <c r="C11" s="28">
        <v>60</v>
      </c>
      <c r="D11" s="26">
        <v>19.965</v>
      </c>
      <c r="E11" s="26">
        <v>153.352</v>
      </c>
      <c r="F11" s="62">
        <f t="shared" si="4"/>
        <v>52.139680000000006</v>
      </c>
      <c r="G11" s="62">
        <f t="shared" si="5"/>
        <v>0.52139679999999999</v>
      </c>
      <c r="H11" s="24">
        <v>1.7849999999999999</v>
      </c>
      <c r="I11" s="24">
        <v>1.58</v>
      </c>
      <c r="J11" s="24">
        <v>3.3159999999999998</v>
      </c>
      <c r="K11" s="24">
        <f>SUM(H11:J11)</f>
        <v>6.681</v>
      </c>
      <c r="L11" s="27">
        <f t="shared" ref="L11:L12" si="11">(K11*10000)/39.25</f>
        <v>1702.1656050955414</v>
      </c>
      <c r="M11" s="26">
        <f t="shared" si="2"/>
        <v>578.73630573248408</v>
      </c>
      <c r="N11" s="25">
        <f t="shared" si="3"/>
        <v>5.7873630573248409</v>
      </c>
      <c r="O11" s="25">
        <f t="shared" si="6"/>
        <v>1855.5176050955415</v>
      </c>
      <c r="P11" s="25">
        <f t="shared" si="7"/>
        <v>6.3087598573248407</v>
      </c>
      <c r="Q11">
        <f t="shared" si="8"/>
        <v>91.735351926660698</v>
      </c>
    </row>
    <row r="12" spans="1:17" ht="15.75" x14ac:dyDescent="0.25">
      <c r="A12" s="13" t="s">
        <v>143</v>
      </c>
      <c r="B12" s="28">
        <v>688</v>
      </c>
      <c r="C12" s="28">
        <v>80</v>
      </c>
      <c r="D12" s="26">
        <v>20.285</v>
      </c>
      <c r="E12" s="26">
        <v>161.34</v>
      </c>
      <c r="F12" s="62">
        <f t="shared" si="4"/>
        <v>54.855600000000003</v>
      </c>
      <c r="G12" s="62">
        <f t="shared" si="5"/>
        <v>0.54855600000000004</v>
      </c>
      <c r="H12" s="24">
        <v>2.0910000000000002</v>
      </c>
      <c r="I12" s="24">
        <v>3.1469999999999998</v>
      </c>
      <c r="J12" s="24">
        <v>3.282</v>
      </c>
      <c r="K12" s="24">
        <f t="shared" si="9"/>
        <v>8.52</v>
      </c>
      <c r="L12" s="27">
        <f t="shared" si="11"/>
        <v>2170.7006369426754</v>
      </c>
      <c r="M12" s="26">
        <f t="shared" si="2"/>
        <v>738.03821656050968</v>
      </c>
      <c r="N12" s="25">
        <f t="shared" si="3"/>
        <v>7.3803821656050967</v>
      </c>
      <c r="O12" s="25">
        <f t="shared" si="6"/>
        <v>2332.0406369426755</v>
      </c>
      <c r="P12" s="25">
        <f t="shared" si="7"/>
        <v>7.9289381656050963</v>
      </c>
      <c r="Q12">
        <f t="shared" si="8"/>
        <v>93.081595687306802</v>
      </c>
    </row>
    <row r="13" spans="1:17" ht="15.75" x14ac:dyDescent="0.25">
      <c r="A13" s="13" t="s">
        <v>144</v>
      </c>
      <c r="B13" s="28">
        <v>1324</v>
      </c>
      <c r="C13" s="28">
        <v>70</v>
      </c>
      <c r="D13" s="26">
        <v>11.55</v>
      </c>
      <c r="E13" s="26">
        <v>110.352</v>
      </c>
      <c r="F13" s="62">
        <f t="shared" si="4"/>
        <v>37.519680000000001</v>
      </c>
      <c r="G13" s="62">
        <f t="shared" si="5"/>
        <v>0.3751968</v>
      </c>
      <c r="H13" s="24">
        <v>1.9339999999999999</v>
      </c>
      <c r="I13" s="24">
        <v>2.5259999999999998</v>
      </c>
      <c r="J13" s="24">
        <v>4.25</v>
      </c>
      <c r="K13" s="24">
        <f t="shared" si="9"/>
        <v>8.7100000000000009</v>
      </c>
      <c r="L13" s="27">
        <f>(K13*10000)/19.625</f>
        <v>4438.2165605095552</v>
      </c>
      <c r="M13" s="26">
        <f t="shared" si="2"/>
        <v>1508.9936305732488</v>
      </c>
      <c r="N13" s="25">
        <f t="shared" si="3"/>
        <v>15.089936305732486</v>
      </c>
      <c r="O13" s="25">
        <f t="shared" si="6"/>
        <v>4548.568560509555</v>
      </c>
      <c r="P13" s="25">
        <f t="shared" si="7"/>
        <v>15.465133105732486</v>
      </c>
      <c r="Q13">
        <f t="shared" si="8"/>
        <v>97.573918068245234</v>
      </c>
    </row>
    <row r="14" spans="1:17" ht="15.75" x14ac:dyDescent="0.25">
      <c r="A14" s="13" t="s">
        <v>145</v>
      </c>
      <c r="B14" s="28">
        <v>1220</v>
      </c>
      <c r="C14" s="28">
        <v>65</v>
      </c>
      <c r="D14" s="26">
        <v>15.45</v>
      </c>
      <c r="E14" s="26">
        <v>103.29600000000001</v>
      </c>
      <c r="F14" s="62">
        <f t="shared" si="4"/>
        <v>35.120640000000002</v>
      </c>
      <c r="G14" s="62">
        <f t="shared" si="5"/>
        <v>0.35120640000000003</v>
      </c>
      <c r="H14" s="24">
        <v>1.6080000000000001</v>
      </c>
      <c r="I14" s="24">
        <v>1.879</v>
      </c>
      <c r="J14" s="24">
        <v>1.883</v>
      </c>
      <c r="K14" s="24">
        <f t="shared" si="9"/>
        <v>5.37</v>
      </c>
      <c r="L14" s="27">
        <f t="shared" ref="L14:L21" si="12">(K14*10000)/19.625</f>
        <v>2736.3057324840765</v>
      </c>
      <c r="M14" s="26">
        <f t="shared" si="2"/>
        <v>930.34394904458611</v>
      </c>
      <c r="N14" s="25">
        <f t="shared" si="3"/>
        <v>9.3034394904458608</v>
      </c>
      <c r="O14" s="25">
        <f t="shared" si="6"/>
        <v>2839.6017324840764</v>
      </c>
      <c r="P14" s="25">
        <f t="shared" si="7"/>
        <v>9.6546458904458614</v>
      </c>
      <c r="Q14">
        <f t="shared" si="8"/>
        <v>96.362306769349772</v>
      </c>
    </row>
    <row r="15" spans="1:17" ht="15.75" x14ac:dyDescent="0.25">
      <c r="A15" s="13" t="s">
        <v>146</v>
      </c>
      <c r="B15" s="28">
        <v>1068</v>
      </c>
      <c r="C15" s="28">
        <v>60</v>
      </c>
      <c r="D15" s="26">
        <v>13.65</v>
      </c>
      <c r="E15" s="26">
        <v>93.191999999999993</v>
      </c>
      <c r="F15" s="62">
        <f t="shared" si="4"/>
        <v>31.685279999999999</v>
      </c>
      <c r="G15" s="62">
        <f t="shared" si="5"/>
        <v>0.31685279999999999</v>
      </c>
      <c r="H15" s="24">
        <v>1.2010000000000001</v>
      </c>
      <c r="I15" s="24">
        <v>1.6140000000000001</v>
      </c>
      <c r="J15" s="24">
        <v>2.4620000000000002</v>
      </c>
      <c r="K15" s="24">
        <f t="shared" si="9"/>
        <v>5.277000000000001</v>
      </c>
      <c r="L15" s="27">
        <f t="shared" si="12"/>
        <v>2688.9171974522296</v>
      </c>
      <c r="M15" s="26">
        <f t="shared" si="2"/>
        <v>914.23184713375815</v>
      </c>
      <c r="N15" s="25">
        <f t="shared" si="3"/>
        <v>9.1423184713375818</v>
      </c>
      <c r="O15" s="25">
        <f t="shared" si="6"/>
        <v>2782.1091974522296</v>
      </c>
      <c r="P15" s="25">
        <f t="shared" si="7"/>
        <v>9.4591712713375813</v>
      </c>
      <c r="Q15">
        <f t="shared" si="8"/>
        <v>96.650311206859087</v>
      </c>
    </row>
    <row r="16" spans="1:17" ht="15.75" x14ac:dyDescent="0.25">
      <c r="A16" s="13" t="s">
        <v>147</v>
      </c>
      <c r="B16" s="28">
        <v>1280</v>
      </c>
      <c r="C16" s="28">
        <v>55</v>
      </c>
      <c r="D16" s="26">
        <v>7.25</v>
      </c>
      <c r="E16" s="26">
        <v>85.608000000000004</v>
      </c>
      <c r="F16" s="62">
        <f t="shared" si="4"/>
        <v>29.106720000000003</v>
      </c>
      <c r="G16" s="62">
        <f t="shared" si="5"/>
        <v>0.29106720000000003</v>
      </c>
      <c r="H16" s="24">
        <v>2.4329999999999998</v>
      </c>
      <c r="I16" s="24">
        <v>2.2229999999999999</v>
      </c>
      <c r="J16" s="24">
        <v>1.214</v>
      </c>
      <c r="K16" s="24">
        <f t="shared" si="9"/>
        <v>5.8699999999999992</v>
      </c>
      <c r="L16" s="27">
        <f t="shared" si="12"/>
        <v>2991.0828025477704</v>
      </c>
      <c r="M16" s="26">
        <f t="shared" si="2"/>
        <v>1016.968152866242</v>
      </c>
      <c r="N16" s="25">
        <f t="shared" si="3"/>
        <v>10.169681528662421</v>
      </c>
      <c r="O16" s="25">
        <f t="shared" si="6"/>
        <v>3076.6908025477705</v>
      </c>
      <c r="P16" s="25">
        <f t="shared" si="7"/>
        <v>10.460748728662422</v>
      </c>
      <c r="Q16">
        <f t="shared" si="8"/>
        <v>97.217529953640152</v>
      </c>
    </row>
    <row r="17" spans="1:17" ht="15.75" x14ac:dyDescent="0.25">
      <c r="A17" s="13" t="s">
        <v>148</v>
      </c>
      <c r="B17" s="28">
        <v>1016</v>
      </c>
      <c r="C17" s="28">
        <v>60</v>
      </c>
      <c r="D17" s="26">
        <v>13</v>
      </c>
      <c r="E17" s="26">
        <v>135.232</v>
      </c>
      <c r="F17" s="62">
        <f t="shared" si="4"/>
        <v>45.978880000000004</v>
      </c>
      <c r="G17" s="62">
        <f t="shared" si="5"/>
        <v>0.45978880000000005</v>
      </c>
      <c r="H17" s="24">
        <v>1.518</v>
      </c>
      <c r="I17" s="24">
        <v>1.486</v>
      </c>
      <c r="J17" s="24">
        <v>1.5589999999999999</v>
      </c>
      <c r="K17" s="24">
        <f t="shared" si="9"/>
        <v>4.5629999999999997</v>
      </c>
      <c r="L17" s="27">
        <f t="shared" si="12"/>
        <v>2325.0955414012737</v>
      </c>
      <c r="M17" s="26">
        <f t="shared" si="2"/>
        <v>790.53248407643309</v>
      </c>
      <c r="N17" s="25">
        <f t="shared" si="3"/>
        <v>7.9053248407643304</v>
      </c>
      <c r="O17" s="25">
        <f t="shared" si="6"/>
        <v>2460.3275414012737</v>
      </c>
      <c r="P17" s="25">
        <f t="shared" si="7"/>
        <v>8.3651136407643296</v>
      </c>
      <c r="Q17">
        <f t="shared" si="8"/>
        <v>94.503496070162313</v>
      </c>
    </row>
    <row r="18" spans="1:17" ht="15.75" x14ac:dyDescent="0.25">
      <c r="A18" s="13" t="s">
        <v>149</v>
      </c>
      <c r="B18" s="28">
        <v>824</v>
      </c>
      <c r="C18" s="28">
        <v>80</v>
      </c>
      <c r="D18" s="26">
        <v>16.2</v>
      </c>
      <c r="E18" s="26">
        <v>125.664</v>
      </c>
      <c r="F18" s="62">
        <f t="shared" si="4"/>
        <v>42.725760000000001</v>
      </c>
      <c r="G18" s="62">
        <f t="shared" si="5"/>
        <v>0.42725760000000002</v>
      </c>
      <c r="H18" s="24">
        <v>0.88800000000000001</v>
      </c>
      <c r="I18" s="24">
        <v>1.0529999999999999</v>
      </c>
      <c r="J18" s="24">
        <v>1.0311999999999999</v>
      </c>
      <c r="K18" s="24">
        <f t="shared" si="9"/>
        <v>2.9722</v>
      </c>
      <c r="L18" s="27">
        <f t="shared" si="12"/>
        <v>1514.4968152866243</v>
      </c>
      <c r="M18" s="26">
        <f t="shared" si="2"/>
        <v>514.92891719745228</v>
      </c>
      <c r="N18" s="25">
        <f t="shared" si="3"/>
        <v>5.1492891719745231</v>
      </c>
      <c r="O18" s="25">
        <f t="shared" si="6"/>
        <v>1640.1608152866243</v>
      </c>
      <c r="P18" s="25">
        <f t="shared" si="7"/>
        <v>5.576546771974523</v>
      </c>
      <c r="Q18">
        <f t="shared" si="8"/>
        <v>92.338312266163996</v>
      </c>
    </row>
    <row r="19" spans="1:17" ht="15.75" x14ac:dyDescent="0.25">
      <c r="A19" s="13" t="s">
        <v>150</v>
      </c>
      <c r="B19" s="28">
        <v>900</v>
      </c>
      <c r="C19" s="28">
        <v>70</v>
      </c>
      <c r="D19" s="26">
        <v>22.2</v>
      </c>
      <c r="E19" s="26">
        <v>123.776</v>
      </c>
      <c r="F19" s="62">
        <f t="shared" si="4"/>
        <v>42.083840000000002</v>
      </c>
      <c r="G19" s="62">
        <f t="shared" si="5"/>
        <v>0.4208384</v>
      </c>
      <c r="H19" s="24">
        <v>0.76800000000000002</v>
      </c>
      <c r="I19" s="24">
        <v>0.79500000000000004</v>
      </c>
      <c r="J19" s="24">
        <v>2.4700000000000002</v>
      </c>
      <c r="K19" s="24">
        <f t="shared" si="9"/>
        <v>4.0330000000000004</v>
      </c>
      <c r="L19" s="27">
        <f t="shared" si="12"/>
        <v>2055.0318471337578</v>
      </c>
      <c r="M19" s="26">
        <f t="shared" si="2"/>
        <v>698.71082802547767</v>
      </c>
      <c r="N19" s="25">
        <f t="shared" si="3"/>
        <v>6.9871082802547768</v>
      </c>
      <c r="O19" s="25">
        <f t="shared" si="6"/>
        <v>2178.8078471337576</v>
      </c>
      <c r="P19" s="25">
        <f t="shared" si="7"/>
        <v>7.4079466802547769</v>
      </c>
      <c r="Q19">
        <f t="shared" si="8"/>
        <v>94.319095180291896</v>
      </c>
    </row>
    <row r="20" spans="1:17" ht="15.75" x14ac:dyDescent="0.25">
      <c r="A20" s="13" t="s">
        <v>151</v>
      </c>
      <c r="B20" s="28">
        <v>876</v>
      </c>
      <c r="C20" s="28">
        <v>60</v>
      </c>
      <c r="D20" s="26">
        <v>16.7</v>
      </c>
      <c r="E20" s="26">
        <v>128.512</v>
      </c>
      <c r="F20" s="62">
        <f t="shared" si="4"/>
        <v>43.694080000000007</v>
      </c>
      <c r="G20" s="62">
        <f t="shared" si="5"/>
        <v>0.43694080000000007</v>
      </c>
      <c r="H20" s="24">
        <v>0.248</v>
      </c>
      <c r="I20" s="24">
        <v>3.5000000000000003E-2</v>
      </c>
      <c r="J20" s="24">
        <v>2.262</v>
      </c>
      <c r="K20" s="24">
        <f t="shared" si="9"/>
        <v>2.5449999999999999</v>
      </c>
      <c r="L20" s="27">
        <f t="shared" si="12"/>
        <v>1296.8152866242037</v>
      </c>
      <c r="M20" s="26">
        <f t="shared" si="2"/>
        <v>440.91719745222929</v>
      </c>
      <c r="N20" s="25">
        <f t="shared" si="3"/>
        <v>4.4091719745222928</v>
      </c>
      <c r="O20" s="25">
        <f t="shared" si="6"/>
        <v>1425.3272866242037</v>
      </c>
      <c r="P20" s="25">
        <f t="shared" si="7"/>
        <v>4.8461127745222932</v>
      </c>
      <c r="Q20">
        <f t="shared" si="8"/>
        <v>90.983684855681645</v>
      </c>
    </row>
    <row r="21" spans="1:17" ht="15.75" x14ac:dyDescent="0.25">
      <c r="A21" s="13" t="s">
        <v>152</v>
      </c>
      <c r="B21" s="28">
        <v>828</v>
      </c>
      <c r="C21" s="28">
        <v>60</v>
      </c>
      <c r="D21" s="26">
        <v>19.899999999999999</v>
      </c>
      <c r="E21" s="26">
        <v>94.096000000000004</v>
      </c>
      <c r="F21" s="62">
        <f t="shared" si="4"/>
        <v>31.992640000000005</v>
      </c>
      <c r="G21" s="62">
        <f t="shared" si="5"/>
        <v>0.3199264</v>
      </c>
      <c r="H21" s="24">
        <v>0.246</v>
      </c>
      <c r="I21" s="24">
        <v>0.32100000000000001</v>
      </c>
      <c r="J21" s="24">
        <v>2.3460000000000001</v>
      </c>
      <c r="K21" s="24">
        <f t="shared" si="9"/>
        <v>2.9130000000000003</v>
      </c>
      <c r="L21" s="27">
        <f t="shared" si="12"/>
        <v>1484.3312101910831</v>
      </c>
      <c r="M21" s="26">
        <f t="shared" si="2"/>
        <v>504.67261146496827</v>
      </c>
      <c r="N21" s="25">
        <f t="shared" si="3"/>
        <v>5.0467261146496822</v>
      </c>
      <c r="O21" s="25">
        <f t="shared" si="6"/>
        <v>1578.4272101910831</v>
      </c>
      <c r="P21" s="25">
        <f t="shared" si="7"/>
        <v>5.3666525146496822</v>
      </c>
      <c r="Q21">
        <f t="shared" si="8"/>
        <v>94.038622789035117</v>
      </c>
    </row>
    <row r="22" spans="1:17" ht="15.75" x14ac:dyDescent="0.25">
      <c r="A22" s="13" t="s">
        <v>153</v>
      </c>
      <c r="B22" s="69">
        <v>779.16666666666663</v>
      </c>
      <c r="C22" s="28">
        <v>75</v>
      </c>
      <c r="D22" s="26">
        <v>24.6</v>
      </c>
      <c r="E22" s="26">
        <v>180</v>
      </c>
      <c r="F22" s="62">
        <f t="shared" si="4"/>
        <v>61.2</v>
      </c>
      <c r="G22" s="62">
        <f t="shared" ref="G22:G36" si="13">F22*10000/1000000</f>
        <v>0.61199999999999999</v>
      </c>
      <c r="H22" s="26">
        <v>0.53200000000000003</v>
      </c>
      <c r="I22" s="26">
        <v>1.206</v>
      </c>
      <c r="J22" s="26">
        <v>3.3580000000000001</v>
      </c>
      <c r="K22" s="26">
        <f t="shared" ref="K22:K36" si="14">SUM(H22:J22)</f>
        <v>5.0960000000000001</v>
      </c>
      <c r="L22" s="39">
        <f>(K22*10000)/78.5</f>
        <v>649.171974522293</v>
      </c>
      <c r="M22" s="26">
        <f t="shared" ref="M22:M67" si="15">L22*0.34</f>
        <v>220.71847133757964</v>
      </c>
      <c r="N22" s="25">
        <f t="shared" ref="N22:N36" si="16">M22*10000/1000000</f>
        <v>2.2071847133757965</v>
      </c>
      <c r="O22" s="25">
        <f t="shared" si="6"/>
        <v>829.171974522293</v>
      </c>
      <c r="P22" s="25">
        <f t="shared" ref="P22:P41" si="17">SUM(G22,N22)</f>
        <v>2.8191847133757966</v>
      </c>
      <c r="Q22">
        <f t="shared" si="8"/>
        <v>78.291596251344302</v>
      </c>
    </row>
    <row r="23" spans="1:17" ht="15.75" x14ac:dyDescent="0.25">
      <c r="A23" s="13" t="s">
        <v>154</v>
      </c>
      <c r="B23" s="69">
        <v>991.66666666666663</v>
      </c>
      <c r="C23" s="28">
        <v>85</v>
      </c>
      <c r="D23" s="26">
        <v>20.9</v>
      </c>
      <c r="E23" s="26">
        <v>152</v>
      </c>
      <c r="F23" s="62">
        <f t="shared" si="4"/>
        <v>51.680000000000007</v>
      </c>
      <c r="G23" s="62">
        <f t="shared" si="13"/>
        <v>0.51680000000000004</v>
      </c>
      <c r="H23" s="26">
        <v>0.16300000000000001</v>
      </c>
      <c r="I23" s="26">
        <v>1.3089999999999999</v>
      </c>
      <c r="J23" s="26">
        <v>1.681</v>
      </c>
      <c r="K23" s="26">
        <f t="shared" si="14"/>
        <v>3.153</v>
      </c>
      <c r="L23" s="39">
        <f t="shared" ref="L23:L28" si="18">(K23*10000)/78.5</f>
        <v>401.656050955414</v>
      </c>
      <c r="M23" s="26">
        <f t="shared" si="15"/>
        <v>136.56305732484077</v>
      </c>
      <c r="N23" s="25">
        <f t="shared" si="16"/>
        <v>1.3656305732484078</v>
      </c>
      <c r="O23" s="25">
        <f t="shared" si="6"/>
        <v>553.656050955414</v>
      </c>
      <c r="P23" s="25">
        <f t="shared" si="17"/>
        <v>1.8824305732484077</v>
      </c>
      <c r="Q23">
        <f t="shared" si="8"/>
        <v>72.546132253462787</v>
      </c>
    </row>
    <row r="24" spans="1:17" ht="15.75" x14ac:dyDescent="0.25">
      <c r="A24" s="13" t="s">
        <v>155</v>
      </c>
      <c r="B24" s="69">
        <v>608.33333333333337</v>
      </c>
      <c r="C24" s="28">
        <v>55</v>
      </c>
      <c r="D24" s="26">
        <v>28</v>
      </c>
      <c r="E24" s="26">
        <v>130.41999999999999</v>
      </c>
      <c r="F24" s="62">
        <f t="shared" si="4"/>
        <v>44.342799999999997</v>
      </c>
      <c r="G24" s="62">
        <f t="shared" si="13"/>
        <v>0.44342799999999993</v>
      </c>
      <c r="H24" s="26">
        <v>0.66100000000000003</v>
      </c>
      <c r="I24" s="26">
        <v>0.752</v>
      </c>
      <c r="J24" s="26">
        <v>1.59</v>
      </c>
      <c r="K24" s="26">
        <f t="shared" si="14"/>
        <v>3.0030000000000001</v>
      </c>
      <c r="L24" s="39">
        <f t="shared" si="18"/>
        <v>382.54777070063693</v>
      </c>
      <c r="M24" s="26">
        <f t="shared" si="15"/>
        <v>130.06624203821656</v>
      </c>
      <c r="N24" s="25">
        <f t="shared" si="16"/>
        <v>1.3006624203821655</v>
      </c>
      <c r="O24" s="25">
        <f t="shared" si="6"/>
        <v>512.96777070063695</v>
      </c>
      <c r="P24" s="25">
        <f t="shared" si="17"/>
        <v>1.7440904203821654</v>
      </c>
      <c r="Q24">
        <f t="shared" si="8"/>
        <v>74.575400746548681</v>
      </c>
    </row>
    <row r="25" spans="1:17" ht="15.75" x14ac:dyDescent="0.25">
      <c r="A25" s="13" t="s">
        <v>156</v>
      </c>
      <c r="B25" s="69">
        <v>725</v>
      </c>
      <c r="C25" s="28">
        <v>65</v>
      </c>
      <c r="D25" s="26">
        <v>20.7</v>
      </c>
      <c r="E25" s="26">
        <v>147.80799999999999</v>
      </c>
      <c r="F25" s="62">
        <f t="shared" si="4"/>
        <v>50.254719999999999</v>
      </c>
      <c r="G25" s="62">
        <f t="shared" si="13"/>
        <v>0.50254719999999997</v>
      </c>
      <c r="H25" s="26">
        <v>0.14799999999999999</v>
      </c>
      <c r="I25" s="26">
        <v>0.97599999999999998</v>
      </c>
      <c r="J25" s="26">
        <v>1.1479999999999999</v>
      </c>
      <c r="K25" s="26">
        <f t="shared" si="14"/>
        <v>2.2719999999999998</v>
      </c>
      <c r="L25" s="39">
        <f t="shared" si="18"/>
        <v>289.42675159235665</v>
      </c>
      <c r="M25" s="26">
        <f t="shared" si="15"/>
        <v>98.405095541401266</v>
      </c>
      <c r="N25" s="25">
        <f t="shared" si="16"/>
        <v>0.98405095541401266</v>
      </c>
      <c r="O25" s="25">
        <f t="shared" si="6"/>
        <v>437.23475159235664</v>
      </c>
      <c r="P25" s="25">
        <f t="shared" si="17"/>
        <v>1.4865981554140126</v>
      </c>
      <c r="Q25">
        <f t="shared" si="8"/>
        <v>66.194818810329934</v>
      </c>
    </row>
    <row r="26" spans="1:17" ht="15.75" x14ac:dyDescent="0.25">
      <c r="A26" s="13" t="s">
        <v>157</v>
      </c>
      <c r="B26" s="28">
        <v>812</v>
      </c>
      <c r="C26" s="28">
        <v>75</v>
      </c>
      <c r="D26" s="26">
        <v>25</v>
      </c>
      <c r="E26" s="26">
        <v>172.12799999999999</v>
      </c>
      <c r="F26" s="62">
        <f t="shared" si="4"/>
        <v>58.523519999999998</v>
      </c>
      <c r="G26" s="62">
        <f t="shared" si="13"/>
        <v>0.58523519999999996</v>
      </c>
      <c r="H26" s="26">
        <v>0.38200000000000001</v>
      </c>
      <c r="I26" s="26">
        <v>1.5049999999999999</v>
      </c>
      <c r="J26" s="26">
        <v>2.97</v>
      </c>
      <c r="K26" s="26">
        <f t="shared" si="14"/>
        <v>4.8570000000000002</v>
      </c>
      <c r="L26" s="39">
        <f t="shared" si="18"/>
        <v>618.72611464968156</v>
      </c>
      <c r="M26" s="26">
        <f t="shared" si="15"/>
        <v>210.36687898089176</v>
      </c>
      <c r="N26" s="25">
        <f t="shared" si="16"/>
        <v>2.1036687898089172</v>
      </c>
      <c r="O26" s="25">
        <f t="shared" si="6"/>
        <v>790.85411464968161</v>
      </c>
      <c r="P26" s="25">
        <f t="shared" si="17"/>
        <v>2.6889039898089173</v>
      </c>
      <c r="Q26">
        <f t="shared" si="8"/>
        <v>78.235176777673303</v>
      </c>
    </row>
    <row r="27" spans="1:17" ht="15.75" x14ac:dyDescent="0.25">
      <c r="A27" s="13" t="s">
        <v>158</v>
      </c>
      <c r="B27" s="28">
        <v>860</v>
      </c>
      <c r="C27" s="28">
        <v>85</v>
      </c>
      <c r="D27" s="26">
        <v>23</v>
      </c>
      <c r="E27" s="26">
        <v>157.65199999999999</v>
      </c>
      <c r="F27" s="62">
        <f t="shared" si="4"/>
        <v>53.601680000000002</v>
      </c>
      <c r="G27" s="62">
        <f t="shared" si="13"/>
        <v>0.53601680000000007</v>
      </c>
      <c r="H27" s="26">
        <v>0.621</v>
      </c>
      <c r="I27" s="26">
        <v>0.86399999999999999</v>
      </c>
      <c r="J27" s="26">
        <v>1.4770000000000001</v>
      </c>
      <c r="K27" s="26">
        <f t="shared" si="14"/>
        <v>2.9619999999999997</v>
      </c>
      <c r="L27" s="39">
        <f t="shared" si="18"/>
        <v>377.32484076433116</v>
      </c>
      <c r="M27" s="26">
        <f t="shared" si="15"/>
        <v>128.29044585987259</v>
      </c>
      <c r="N27" s="25">
        <f t="shared" si="16"/>
        <v>1.2829044585987259</v>
      </c>
      <c r="O27" s="25">
        <f t="shared" si="6"/>
        <v>534.9768407643312</v>
      </c>
      <c r="P27" s="25">
        <f t="shared" si="17"/>
        <v>1.818921258598726</v>
      </c>
      <c r="Q27">
        <f t="shared" si="8"/>
        <v>70.531060788582963</v>
      </c>
    </row>
    <row r="28" spans="1:17" ht="15.75" x14ac:dyDescent="0.25">
      <c r="A28" s="13" t="s">
        <v>159</v>
      </c>
      <c r="B28" s="28">
        <v>936</v>
      </c>
      <c r="C28" s="28">
        <v>90</v>
      </c>
      <c r="D28" s="26">
        <v>14.1</v>
      </c>
      <c r="E28" s="26">
        <v>190.29599999999999</v>
      </c>
      <c r="F28" s="62">
        <f t="shared" si="4"/>
        <v>64.700640000000007</v>
      </c>
      <c r="G28" s="62">
        <f t="shared" si="13"/>
        <v>0.64700639999999998</v>
      </c>
      <c r="H28" s="26">
        <v>9.8000000000000004E-2</v>
      </c>
      <c r="I28" s="26">
        <v>1.4590000000000001</v>
      </c>
      <c r="J28" s="26">
        <v>1.804</v>
      </c>
      <c r="K28" s="26">
        <f t="shared" si="14"/>
        <v>3.3610000000000002</v>
      </c>
      <c r="L28" s="39">
        <f t="shared" si="18"/>
        <v>428.15286624203821</v>
      </c>
      <c r="M28" s="26">
        <f t="shared" si="15"/>
        <v>145.571974522293</v>
      </c>
      <c r="N28" s="25">
        <f t="shared" si="16"/>
        <v>1.45571974522293</v>
      </c>
      <c r="O28" s="25">
        <f t="shared" si="6"/>
        <v>618.44886624203821</v>
      </c>
      <c r="P28" s="25">
        <f t="shared" si="17"/>
        <v>2.1027261452229302</v>
      </c>
      <c r="Q28">
        <f t="shared" si="8"/>
        <v>69.230115796586318</v>
      </c>
    </row>
    <row r="29" spans="1:17" ht="15.75" x14ac:dyDescent="0.25">
      <c r="A29" s="13" t="s">
        <v>160</v>
      </c>
      <c r="B29" s="28">
        <v>820</v>
      </c>
      <c r="C29" s="28">
        <v>85</v>
      </c>
      <c r="D29" s="26">
        <v>18.739999999999998</v>
      </c>
      <c r="E29" s="40">
        <v>487.10399999999998</v>
      </c>
      <c r="F29" s="62">
        <f t="shared" si="4"/>
        <v>165.61536000000001</v>
      </c>
      <c r="G29" s="62">
        <f t="shared" si="13"/>
        <v>1.6561536000000001</v>
      </c>
      <c r="H29" s="26">
        <v>0.65</v>
      </c>
      <c r="I29" s="26">
        <v>0.81499999999999995</v>
      </c>
      <c r="J29" s="26">
        <v>3.0139999999999998</v>
      </c>
      <c r="K29" s="26">
        <f t="shared" si="14"/>
        <v>4.4789999999999992</v>
      </c>
      <c r="L29" s="39">
        <f>(K29*10000)/19.625</f>
        <v>2282.2929936305727</v>
      </c>
      <c r="M29" s="26">
        <f t="shared" si="15"/>
        <v>775.97961783439473</v>
      </c>
      <c r="N29" s="25">
        <f t="shared" si="16"/>
        <v>7.7597961783439473</v>
      </c>
      <c r="O29" s="25">
        <f t="shared" si="6"/>
        <v>2769.3969936305725</v>
      </c>
      <c r="P29" s="25">
        <f t="shared" si="17"/>
        <v>9.415949778343947</v>
      </c>
      <c r="Q29">
        <f t="shared" si="8"/>
        <v>82.411189110109291</v>
      </c>
    </row>
    <row r="30" spans="1:17" ht="15.75" x14ac:dyDescent="0.25">
      <c r="A30" s="13" t="s">
        <v>161</v>
      </c>
      <c r="B30" s="28">
        <v>700</v>
      </c>
      <c r="C30" s="28">
        <v>75</v>
      </c>
      <c r="D30" s="26">
        <v>17.606999999999999</v>
      </c>
      <c r="E30" s="40">
        <v>135.68</v>
      </c>
      <c r="F30" s="62">
        <f t="shared" si="4"/>
        <v>46.131200000000007</v>
      </c>
      <c r="G30" s="62">
        <f t="shared" si="13"/>
        <v>0.46131200000000006</v>
      </c>
      <c r="H30" s="26">
        <v>0.46800000000000003</v>
      </c>
      <c r="I30" s="26">
        <v>0.40300000000000002</v>
      </c>
      <c r="J30" s="26">
        <v>1.742</v>
      </c>
      <c r="K30" s="26">
        <f t="shared" si="14"/>
        <v>2.613</v>
      </c>
      <c r="L30" s="39">
        <f t="shared" ref="L30:L36" si="19">(K30*10000)/19.625</f>
        <v>1331.4649681528663</v>
      </c>
      <c r="M30" s="26">
        <f t="shared" si="15"/>
        <v>452.69808917197457</v>
      </c>
      <c r="N30" s="25">
        <f t="shared" si="16"/>
        <v>4.5269808917197452</v>
      </c>
      <c r="O30" s="25">
        <f t="shared" si="6"/>
        <v>1467.1449681528663</v>
      </c>
      <c r="P30" s="25">
        <f t="shared" si="17"/>
        <v>4.9882928917197455</v>
      </c>
      <c r="Q30">
        <f t="shared" si="8"/>
        <v>90.752106782547799</v>
      </c>
    </row>
    <row r="31" spans="1:17" ht="15.75" x14ac:dyDescent="0.25">
      <c r="A31" s="13" t="s">
        <v>162</v>
      </c>
      <c r="B31" s="28">
        <v>400</v>
      </c>
      <c r="C31" s="28">
        <v>40</v>
      </c>
      <c r="D31" s="26">
        <v>12.406000000000001</v>
      </c>
      <c r="E31" s="40">
        <v>79.951999999999998</v>
      </c>
      <c r="F31" s="62">
        <f t="shared" si="4"/>
        <v>27.183680000000003</v>
      </c>
      <c r="G31" s="62">
        <f t="shared" si="13"/>
        <v>0.27183680000000005</v>
      </c>
      <c r="H31" s="26">
        <v>0.371</v>
      </c>
      <c r="I31" s="26">
        <v>0.309</v>
      </c>
      <c r="J31" s="26">
        <v>1.36</v>
      </c>
      <c r="K31" s="26">
        <f t="shared" si="14"/>
        <v>2.04</v>
      </c>
      <c r="L31" s="39">
        <f t="shared" si="19"/>
        <v>1039.4904458598726</v>
      </c>
      <c r="M31" s="26">
        <f t="shared" si="15"/>
        <v>353.42675159235671</v>
      </c>
      <c r="N31" s="25">
        <f t="shared" si="16"/>
        <v>3.5342675159235672</v>
      </c>
      <c r="O31" s="25">
        <f t="shared" si="6"/>
        <v>1119.4424458598726</v>
      </c>
      <c r="P31" s="25">
        <f t="shared" si="17"/>
        <v>3.8061043159235672</v>
      </c>
      <c r="Q31">
        <f t="shared" si="8"/>
        <v>92.857873104982474</v>
      </c>
    </row>
    <row r="32" spans="1:17" ht="15.75" x14ac:dyDescent="0.25">
      <c r="A32" s="13" t="s">
        <v>163</v>
      </c>
      <c r="B32" s="28">
        <v>500</v>
      </c>
      <c r="C32" s="28">
        <v>85</v>
      </c>
      <c r="D32" s="26">
        <v>22.4</v>
      </c>
      <c r="E32" s="40">
        <v>198.4</v>
      </c>
      <c r="F32" s="62">
        <f t="shared" si="4"/>
        <v>67.456000000000003</v>
      </c>
      <c r="G32" s="62">
        <f t="shared" si="13"/>
        <v>0.67456000000000005</v>
      </c>
      <c r="H32" s="26">
        <v>0.72599999999999998</v>
      </c>
      <c r="I32" s="26">
        <v>0.52900000000000003</v>
      </c>
      <c r="J32" s="26">
        <v>2.3839999999999999</v>
      </c>
      <c r="K32" s="26">
        <f t="shared" si="14"/>
        <v>3.6389999999999998</v>
      </c>
      <c r="L32" s="39">
        <f t="shared" si="19"/>
        <v>1854.2675159235669</v>
      </c>
      <c r="M32" s="26">
        <f t="shared" si="15"/>
        <v>630.45095541401281</v>
      </c>
      <c r="N32" s="25">
        <f t="shared" si="16"/>
        <v>6.3045095541401279</v>
      </c>
      <c r="O32" s="25">
        <f t="shared" si="6"/>
        <v>2052.667515923567</v>
      </c>
      <c r="P32" s="25">
        <f t="shared" si="17"/>
        <v>6.9790695541401284</v>
      </c>
      <c r="Q32">
        <f t="shared" si="8"/>
        <v>90.334528195096766</v>
      </c>
    </row>
    <row r="33" spans="1:17" ht="15.75" x14ac:dyDescent="0.25">
      <c r="A33" s="13" t="s">
        <v>164</v>
      </c>
      <c r="B33" s="28">
        <v>888</v>
      </c>
      <c r="C33" s="28">
        <v>85</v>
      </c>
      <c r="D33" s="26">
        <v>21.05</v>
      </c>
      <c r="E33" s="40">
        <v>228.8</v>
      </c>
      <c r="F33" s="62">
        <f t="shared" si="4"/>
        <v>77.792000000000016</v>
      </c>
      <c r="G33" s="62">
        <f t="shared" si="13"/>
        <v>0.77792000000000017</v>
      </c>
      <c r="H33" s="26">
        <v>0.32200000000000001</v>
      </c>
      <c r="I33" s="26">
        <v>0.7</v>
      </c>
      <c r="J33" s="26">
        <v>0.64800000000000002</v>
      </c>
      <c r="K33" s="26">
        <f t="shared" si="14"/>
        <v>1.67</v>
      </c>
      <c r="L33" s="39">
        <f t="shared" si="19"/>
        <v>850.95541401273886</v>
      </c>
      <c r="M33" s="26">
        <f t="shared" si="15"/>
        <v>289.32484076433121</v>
      </c>
      <c r="N33" s="25">
        <f t="shared" si="16"/>
        <v>2.8932484076433123</v>
      </c>
      <c r="O33" s="25">
        <f t="shared" si="6"/>
        <v>1079.7554140127388</v>
      </c>
      <c r="P33" s="25">
        <f t="shared" si="17"/>
        <v>3.6711684076433126</v>
      </c>
      <c r="Q33">
        <f t="shared" si="8"/>
        <v>78.810015950769696</v>
      </c>
    </row>
    <row r="34" spans="1:17" ht="15.75" x14ac:dyDescent="0.25">
      <c r="A34" s="13" t="s">
        <v>165</v>
      </c>
      <c r="B34" s="28">
        <v>868</v>
      </c>
      <c r="C34" s="28">
        <v>80</v>
      </c>
      <c r="D34" s="26">
        <v>20.3</v>
      </c>
      <c r="E34" s="40">
        <v>296.95999999999998</v>
      </c>
      <c r="F34" s="62">
        <f t="shared" si="4"/>
        <v>100.96640000000001</v>
      </c>
      <c r="G34" s="62">
        <f t="shared" si="13"/>
        <v>1.0096640000000001</v>
      </c>
      <c r="H34" s="26">
        <v>0.32400000000000001</v>
      </c>
      <c r="I34" s="26">
        <v>0.52100000000000002</v>
      </c>
      <c r="J34" s="26">
        <v>0.69899999999999995</v>
      </c>
      <c r="K34" s="26">
        <f t="shared" si="14"/>
        <v>1.544</v>
      </c>
      <c r="L34" s="39">
        <f t="shared" si="19"/>
        <v>786.75159235668787</v>
      </c>
      <c r="M34" s="26">
        <f t="shared" si="15"/>
        <v>267.4955414012739</v>
      </c>
      <c r="N34" s="25">
        <f t="shared" si="16"/>
        <v>2.674955414012739</v>
      </c>
      <c r="O34" s="25">
        <f t="shared" si="6"/>
        <v>1083.7115923566878</v>
      </c>
      <c r="P34" s="25">
        <f t="shared" si="17"/>
        <v>3.6846194140127393</v>
      </c>
      <c r="Q34">
        <f t="shared" si="8"/>
        <v>72.597875477716585</v>
      </c>
    </row>
    <row r="35" spans="1:17" ht="15.75" x14ac:dyDescent="0.25">
      <c r="A35" s="13" t="s">
        <v>166</v>
      </c>
      <c r="B35" s="28">
        <v>844</v>
      </c>
      <c r="C35" s="28">
        <v>75</v>
      </c>
      <c r="D35" s="26">
        <v>16.649999999999999</v>
      </c>
      <c r="E35" s="40">
        <v>226.24</v>
      </c>
      <c r="F35" s="62">
        <f t="shared" si="4"/>
        <v>76.921600000000012</v>
      </c>
      <c r="G35" s="62">
        <f t="shared" si="13"/>
        <v>0.76921600000000012</v>
      </c>
      <c r="H35" s="26">
        <v>0.40400000000000003</v>
      </c>
      <c r="I35" s="26">
        <v>0.40200000000000002</v>
      </c>
      <c r="J35" s="26">
        <v>1.0269999999999999</v>
      </c>
      <c r="K35" s="26">
        <f t="shared" si="14"/>
        <v>1.833</v>
      </c>
      <c r="L35" s="39">
        <f t="shared" si="19"/>
        <v>934.01273885350315</v>
      </c>
      <c r="M35" s="26">
        <f t="shared" si="15"/>
        <v>317.56433121019109</v>
      </c>
      <c r="N35" s="25">
        <f t="shared" si="16"/>
        <v>3.175643312101911</v>
      </c>
      <c r="O35" s="25">
        <f t="shared" si="6"/>
        <v>1160.2527388535032</v>
      </c>
      <c r="P35" s="25">
        <f t="shared" si="17"/>
        <v>3.9448593121019111</v>
      </c>
      <c r="Q35">
        <f t="shared" si="8"/>
        <v>80.500800177075405</v>
      </c>
    </row>
    <row r="36" spans="1:17" ht="15.75" x14ac:dyDescent="0.25">
      <c r="A36" s="13" t="s">
        <v>167</v>
      </c>
      <c r="B36" s="28">
        <v>836</v>
      </c>
      <c r="C36" s="28">
        <v>80</v>
      </c>
      <c r="D36" s="26">
        <v>22.05</v>
      </c>
      <c r="E36" s="40">
        <v>350.72</v>
      </c>
      <c r="F36" s="62">
        <f t="shared" si="4"/>
        <v>119.24480000000001</v>
      </c>
      <c r="G36" s="62">
        <f t="shared" si="13"/>
        <v>1.1924480000000002</v>
      </c>
      <c r="H36" s="26">
        <v>0.32400000000000001</v>
      </c>
      <c r="I36" s="26">
        <v>0.40200000000000002</v>
      </c>
      <c r="J36" s="26">
        <v>0.65200000000000002</v>
      </c>
      <c r="K36" s="26">
        <f t="shared" si="14"/>
        <v>1.3780000000000001</v>
      </c>
      <c r="L36" s="39">
        <f t="shared" si="19"/>
        <v>702.16560509554154</v>
      </c>
      <c r="M36" s="26">
        <f t="shared" si="15"/>
        <v>238.73630573248414</v>
      </c>
      <c r="N36" s="25">
        <f t="shared" si="16"/>
        <v>2.3873630573248414</v>
      </c>
      <c r="O36" s="25">
        <f t="shared" si="6"/>
        <v>1052.8856050955415</v>
      </c>
      <c r="P36" s="25">
        <f t="shared" si="17"/>
        <v>3.5798110573248416</v>
      </c>
      <c r="Q36">
        <f t="shared" si="8"/>
        <v>66.689638617656414</v>
      </c>
    </row>
    <row r="37" spans="1:17" ht="15.75" x14ac:dyDescent="0.25">
      <c r="A37" s="13" t="s">
        <v>168</v>
      </c>
      <c r="B37" s="70">
        <v>1488</v>
      </c>
      <c r="C37" s="70">
        <v>90</v>
      </c>
      <c r="D37" s="39">
        <v>19.8</v>
      </c>
      <c r="E37" s="62">
        <v>295.37599999999998</v>
      </c>
      <c r="F37" s="62">
        <f t="shared" si="4"/>
        <v>100.42784</v>
      </c>
      <c r="G37" s="62">
        <f t="shared" si="5"/>
        <v>1.0042784</v>
      </c>
      <c r="H37" s="62">
        <v>0.60099999999999998</v>
      </c>
      <c r="I37" s="62">
        <v>0.65600000000000003</v>
      </c>
      <c r="J37" s="62">
        <v>0</v>
      </c>
      <c r="K37" s="24">
        <f t="shared" si="0"/>
        <v>1.2570000000000001</v>
      </c>
      <c r="L37" s="26">
        <f t="shared" si="1"/>
        <v>444.79830148619959</v>
      </c>
      <c r="M37" s="26">
        <f t="shared" si="15"/>
        <v>151.23142250530788</v>
      </c>
      <c r="N37" s="25">
        <f t="shared" si="3"/>
        <v>1.5123142250530788</v>
      </c>
      <c r="O37" s="25">
        <f t="shared" si="6"/>
        <v>740.17430148619951</v>
      </c>
      <c r="P37" s="25">
        <f t="shared" si="17"/>
        <v>2.5165926250530788</v>
      </c>
      <c r="Q37">
        <f t="shared" si="8"/>
        <v>60.093723950302916</v>
      </c>
    </row>
    <row r="38" spans="1:17" ht="15.75" x14ac:dyDescent="0.25">
      <c r="A38" s="13" t="s">
        <v>169</v>
      </c>
      <c r="B38" s="70">
        <v>1664</v>
      </c>
      <c r="C38" s="70">
        <v>75</v>
      </c>
      <c r="D38" s="39">
        <v>18.5</v>
      </c>
      <c r="E38" s="62">
        <v>341.04</v>
      </c>
      <c r="F38" s="62">
        <f t="shared" si="4"/>
        <v>115.95360000000001</v>
      </c>
      <c r="G38" s="62">
        <f t="shared" si="5"/>
        <v>1.1595359999999999</v>
      </c>
      <c r="H38" s="62">
        <v>0.86799999999999999</v>
      </c>
      <c r="I38" s="62">
        <v>1.2070000000000001</v>
      </c>
      <c r="J38" s="62">
        <v>5.16</v>
      </c>
      <c r="K38" s="24">
        <f t="shared" si="0"/>
        <v>7.2350000000000003</v>
      </c>
      <c r="L38" s="26">
        <f t="shared" si="1"/>
        <v>2560.155697098372</v>
      </c>
      <c r="M38" s="26">
        <f t="shared" si="15"/>
        <v>870.45293701344656</v>
      </c>
      <c r="N38" s="25">
        <f t="shared" si="3"/>
        <v>8.7045293701344661</v>
      </c>
      <c r="O38" s="25">
        <f t="shared" si="6"/>
        <v>2901.195697098372</v>
      </c>
      <c r="P38" s="25">
        <f t="shared" si="17"/>
        <v>9.8640653701344654</v>
      </c>
      <c r="Q38">
        <f t="shared" si="8"/>
        <v>88.244846759524336</v>
      </c>
    </row>
    <row r="39" spans="1:17" ht="15.75" x14ac:dyDescent="0.25">
      <c r="A39" s="13" t="s">
        <v>170</v>
      </c>
      <c r="B39" s="70">
        <v>1664</v>
      </c>
      <c r="C39" s="70">
        <v>60</v>
      </c>
      <c r="D39" s="39">
        <v>16</v>
      </c>
      <c r="E39" s="62">
        <v>320.36799999999999</v>
      </c>
      <c r="F39" s="62">
        <f t="shared" si="4"/>
        <v>108.92512000000001</v>
      </c>
      <c r="G39" s="62">
        <f t="shared" si="5"/>
        <v>1.0892511999999999</v>
      </c>
      <c r="H39" s="24">
        <v>0.83499999999999996</v>
      </c>
      <c r="I39" s="24">
        <v>0.93799999999999994</v>
      </c>
      <c r="J39" s="24">
        <v>2.9609999999999999</v>
      </c>
      <c r="K39" s="24">
        <f>SUM(H39:I39)</f>
        <v>1.7729999999999999</v>
      </c>
      <c r="L39" s="26">
        <f t="shared" si="1"/>
        <v>627.38853503184714</v>
      </c>
      <c r="M39" s="26">
        <f t="shared" si="15"/>
        <v>213.31210191082803</v>
      </c>
      <c r="N39" s="25">
        <f t="shared" si="3"/>
        <v>2.1331210191082803</v>
      </c>
      <c r="O39" s="25">
        <f t="shared" si="6"/>
        <v>947.75653503184708</v>
      </c>
      <c r="P39" s="25">
        <f t="shared" si="17"/>
        <v>3.22237221910828</v>
      </c>
      <c r="Q39">
        <f t="shared" si="8"/>
        <v>66.197225958538525</v>
      </c>
    </row>
    <row r="40" spans="1:17" ht="15.75" x14ac:dyDescent="0.25">
      <c r="A40" s="13" t="s">
        <v>171</v>
      </c>
      <c r="B40" s="70">
        <v>1568</v>
      </c>
      <c r="C40" s="70">
        <v>75</v>
      </c>
      <c r="D40" s="39">
        <v>17.899999999999999</v>
      </c>
      <c r="E40" s="62">
        <v>288.49599999999998</v>
      </c>
      <c r="F40" s="62">
        <f t="shared" si="4"/>
        <v>98.088639999999998</v>
      </c>
      <c r="G40" s="62">
        <f t="shared" si="5"/>
        <v>0.98088640000000005</v>
      </c>
      <c r="H40" s="24">
        <v>2.2559999999999998</v>
      </c>
      <c r="I40" s="24">
        <v>0.58099999999999996</v>
      </c>
      <c r="J40" s="24">
        <v>2.992</v>
      </c>
      <c r="K40" s="24">
        <f t="shared" si="0"/>
        <v>5.8289999999999997</v>
      </c>
      <c r="L40" s="26">
        <f t="shared" si="1"/>
        <v>2062.6326963906581</v>
      </c>
      <c r="M40" s="26">
        <f t="shared" si="15"/>
        <v>701.2951167728238</v>
      </c>
      <c r="N40" s="25">
        <f t="shared" si="3"/>
        <v>7.0129511677282377</v>
      </c>
      <c r="O40" s="25">
        <f t="shared" si="6"/>
        <v>2351.1286963906582</v>
      </c>
      <c r="P40" s="25">
        <f t="shared" si="17"/>
        <v>7.9938375677282378</v>
      </c>
      <c r="Q40">
        <f t="shared" si="8"/>
        <v>87.729467959670373</v>
      </c>
    </row>
    <row r="41" spans="1:17" ht="15.75" x14ac:dyDescent="0.25">
      <c r="A41" s="13" t="s">
        <v>172</v>
      </c>
      <c r="B41" s="71">
        <v>1200</v>
      </c>
      <c r="C41" s="71">
        <v>55</v>
      </c>
      <c r="D41" s="32">
        <v>14.5</v>
      </c>
      <c r="E41" s="63">
        <v>304.99200000000002</v>
      </c>
      <c r="F41" s="62">
        <f t="shared" si="4"/>
        <v>103.69728000000002</v>
      </c>
      <c r="G41" s="63">
        <f t="shared" si="5"/>
        <v>1.0369728000000002</v>
      </c>
      <c r="H41" s="29">
        <v>1.367</v>
      </c>
      <c r="I41" s="29">
        <v>1.1419999999999999</v>
      </c>
      <c r="J41" s="29">
        <v>3.3839999999999999</v>
      </c>
      <c r="K41" s="29">
        <f t="shared" si="0"/>
        <v>5.8929999999999998</v>
      </c>
      <c r="L41" s="32">
        <f t="shared" si="1"/>
        <v>2085.2795470629862</v>
      </c>
      <c r="M41" s="32">
        <f t="shared" si="15"/>
        <v>708.9950460014154</v>
      </c>
      <c r="N41" s="30">
        <f t="shared" si="3"/>
        <v>7.0899504600141539</v>
      </c>
      <c r="O41" s="25">
        <f t="shared" si="6"/>
        <v>2390.2715470629864</v>
      </c>
      <c r="P41" s="30">
        <f t="shared" si="17"/>
        <v>8.1269232600141539</v>
      </c>
      <c r="Q41">
        <f t="shared" si="8"/>
        <v>87.240278186185378</v>
      </c>
    </row>
    <row r="42" spans="1:17" ht="15.75" x14ac:dyDescent="0.25">
      <c r="A42" s="33" t="s">
        <v>102</v>
      </c>
      <c r="B42" s="34">
        <f>AVERAGE(B2:B41)</f>
        <v>995.45416666666677</v>
      </c>
      <c r="C42" s="34">
        <f t="shared" ref="C42:Q42" si="20">AVERAGE(C2:C41)</f>
        <v>69.25</v>
      </c>
      <c r="D42" s="34">
        <f t="shared" si="20"/>
        <v>18.381699999999988</v>
      </c>
      <c r="E42" s="34">
        <f t="shared" si="20"/>
        <v>202.05370000000005</v>
      </c>
      <c r="F42" s="34">
        <f t="shared" si="20"/>
        <v>68.698257999999981</v>
      </c>
      <c r="G42" s="34">
        <f t="shared" si="20"/>
        <v>0.68698258000000012</v>
      </c>
      <c r="H42" s="34">
        <f t="shared" si="20"/>
        <v>0.90437499999999993</v>
      </c>
      <c r="I42" s="34">
        <f t="shared" si="20"/>
        <v>1.1437500000000005</v>
      </c>
      <c r="J42" s="34">
        <f t="shared" si="20"/>
        <v>2.0331049999999999</v>
      </c>
      <c r="K42" s="34">
        <f t="shared" si="20"/>
        <v>4.0072050000000017</v>
      </c>
      <c r="L42" s="34">
        <f t="shared" si="20"/>
        <v>1361.0867657466385</v>
      </c>
      <c r="M42" s="34">
        <f t="shared" si="20"/>
        <v>462.7695003538571</v>
      </c>
      <c r="N42" s="34">
        <f t="shared" si="20"/>
        <v>4.6276950035385713</v>
      </c>
      <c r="O42" s="34">
        <f t="shared" si="20"/>
        <v>1563.1404657466385</v>
      </c>
      <c r="P42" s="34">
        <f t="shared" si="20"/>
        <v>5.31467758353857</v>
      </c>
      <c r="Q42" s="34">
        <f t="shared" si="20"/>
        <v>82.828477635512328</v>
      </c>
    </row>
    <row r="43" spans="1:17" ht="15.75" x14ac:dyDescent="0.25">
      <c r="A43" s="33" t="s">
        <v>103</v>
      </c>
      <c r="B43" s="34">
        <f>STDEVA(B2:B41)</f>
        <v>302.05662566876168</v>
      </c>
      <c r="C43" s="34">
        <f t="shared" ref="C43:Q43" si="21">STDEVA(C2:C41)</f>
        <v>13.423572836331902</v>
      </c>
      <c r="D43" s="34">
        <f t="shared" si="21"/>
        <v>4.3890080194586369</v>
      </c>
      <c r="E43" s="34">
        <f t="shared" si="21"/>
        <v>96.496827519579924</v>
      </c>
      <c r="F43" s="34">
        <f t="shared" si="21"/>
        <v>32.808921356657308</v>
      </c>
      <c r="G43" s="34">
        <f t="shared" si="21"/>
        <v>0.32808921356657222</v>
      </c>
      <c r="H43" s="34">
        <f t="shared" si="21"/>
        <v>0.71561702576455166</v>
      </c>
      <c r="I43" s="34">
        <f t="shared" si="21"/>
        <v>0.74350713444751659</v>
      </c>
      <c r="J43" s="34">
        <f t="shared" si="21"/>
        <v>1.2294122089281276</v>
      </c>
      <c r="K43" s="34">
        <f t="shared" si="21"/>
        <v>2.0139703379209992</v>
      </c>
      <c r="L43" s="34">
        <f t="shared" si="21"/>
        <v>909.48965130098372</v>
      </c>
      <c r="M43" s="34">
        <f t="shared" si="21"/>
        <v>309.22648144233449</v>
      </c>
      <c r="N43" s="34">
        <f t="shared" si="21"/>
        <v>3.0922648144233431</v>
      </c>
      <c r="O43" s="34">
        <f t="shared" si="21"/>
        <v>900.79637375439836</v>
      </c>
      <c r="P43" s="34">
        <f t="shared" si="21"/>
        <v>3.0627076707649574</v>
      </c>
      <c r="Q43" s="34">
        <f t="shared" si="21"/>
        <v>10.557559705072878</v>
      </c>
    </row>
    <row r="44" spans="1:17" ht="15.75" x14ac:dyDescent="0.25">
      <c r="A44" s="33" t="s">
        <v>104</v>
      </c>
      <c r="B44" s="34">
        <f>CONFIDENCE(0.05,B43,40)</f>
        <v>93.606598032088485</v>
      </c>
      <c r="C44" s="34">
        <f t="shared" ref="C44:Q44" si="22">CONFIDENCE(0.05,C43,40)</f>
        <v>4.1599318798684823</v>
      </c>
      <c r="D44" s="34">
        <f t="shared" si="22"/>
        <v>1.3601426836026724</v>
      </c>
      <c r="E44" s="34">
        <f t="shared" si="22"/>
        <v>29.904127164892863</v>
      </c>
      <c r="F44" s="34">
        <f t="shared" si="22"/>
        <v>10.167403236063615</v>
      </c>
      <c r="G44" s="34">
        <f t="shared" si="22"/>
        <v>0.10167403236063589</v>
      </c>
      <c r="H44" s="34">
        <f t="shared" si="22"/>
        <v>0.22176793880071721</v>
      </c>
      <c r="I44" s="34">
        <f t="shared" si="22"/>
        <v>0.2304110142067852</v>
      </c>
      <c r="J44" s="34">
        <f t="shared" si="22"/>
        <v>0.38099178987411553</v>
      </c>
      <c r="K44" s="34">
        <f t="shared" si="22"/>
        <v>0.62412440532608704</v>
      </c>
      <c r="L44" s="34">
        <f t="shared" si="22"/>
        <v>281.84858390437876</v>
      </c>
      <c r="M44" s="34">
        <f t="shared" si="22"/>
        <v>95.828518527488782</v>
      </c>
      <c r="N44" s="34">
        <f t="shared" si="22"/>
        <v>0.95828518527488726</v>
      </c>
      <c r="O44" s="34">
        <f t="shared" si="22"/>
        <v>279.15455878546953</v>
      </c>
      <c r="P44" s="34">
        <f t="shared" si="22"/>
        <v>0.94912549987059736</v>
      </c>
      <c r="Q44" s="34">
        <f t="shared" si="22"/>
        <v>3.2717615292314903</v>
      </c>
    </row>
    <row r="45" spans="1:17" ht="15.75" x14ac:dyDescent="0.25"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5"/>
      <c r="P45" s="34"/>
    </row>
    <row r="46" spans="1:17" ht="15.75" x14ac:dyDescent="0.25">
      <c r="A46" s="33" t="s">
        <v>46</v>
      </c>
      <c r="D46" s="3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5"/>
      <c r="P46" s="34"/>
    </row>
    <row r="47" spans="1:17" s="2" customFormat="1" ht="19.5" x14ac:dyDescent="0.35">
      <c r="A47" s="41" t="s">
        <v>47</v>
      </c>
      <c r="B47" s="41" t="s">
        <v>87</v>
      </c>
      <c r="C47" s="41" t="s">
        <v>88</v>
      </c>
      <c r="D47" s="41" t="s">
        <v>89</v>
      </c>
      <c r="E47" s="60" t="s">
        <v>90</v>
      </c>
      <c r="F47" s="60" t="s">
        <v>91</v>
      </c>
      <c r="G47" s="60" t="s">
        <v>92</v>
      </c>
      <c r="H47" s="60" t="s">
        <v>93</v>
      </c>
      <c r="I47" s="60" t="s">
        <v>94</v>
      </c>
      <c r="J47" s="60" t="s">
        <v>95</v>
      </c>
      <c r="K47" s="60" t="s">
        <v>96</v>
      </c>
      <c r="L47" s="60" t="s">
        <v>97</v>
      </c>
      <c r="M47" s="60" t="s">
        <v>98</v>
      </c>
      <c r="N47" s="60" t="s">
        <v>99</v>
      </c>
      <c r="O47" s="60" t="s">
        <v>100</v>
      </c>
      <c r="P47" s="60" t="s">
        <v>101</v>
      </c>
      <c r="Q47" s="60" t="s">
        <v>262</v>
      </c>
    </row>
    <row r="48" spans="1:17" ht="15.75" x14ac:dyDescent="0.25">
      <c r="A48" s="13" t="s">
        <v>173</v>
      </c>
      <c r="B48" s="42">
        <v>300</v>
      </c>
      <c r="C48" s="43">
        <v>50</v>
      </c>
      <c r="D48" s="43">
        <v>73.7</v>
      </c>
      <c r="E48" s="37">
        <v>118.88</v>
      </c>
      <c r="F48" s="62">
        <f>E48*0.34</f>
        <v>40.419200000000004</v>
      </c>
      <c r="G48" s="64">
        <f t="shared" ref="G48:G62" si="23">F48*10000/1000000</f>
        <v>0.40419200000000005</v>
      </c>
      <c r="H48" s="43">
        <v>0.64400000000000002</v>
      </c>
      <c r="I48" s="43">
        <v>0.44600000000000001</v>
      </c>
      <c r="J48" s="43">
        <v>1.375</v>
      </c>
      <c r="K48" s="43">
        <f>SUM(H48,J48)</f>
        <v>2.0190000000000001</v>
      </c>
      <c r="L48" s="43">
        <f>(K48*10000)/(3.14*2.5^2)</f>
        <v>1028.7898089171974</v>
      </c>
      <c r="M48" s="37">
        <f t="shared" ref="M48:M62" si="24">L48*0.34</f>
        <v>349.78853503184718</v>
      </c>
      <c r="N48" s="38">
        <f t="shared" ref="N48:N62" si="25">M48*10000/1000000</f>
        <v>3.4978853503184717</v>
      </c>
      <c r="O48" s="25">
        <f>SUM(E48,L48)</f>
        <v>1147.6698089171973</v>
      </c>
      <c r="P48" s="38">
        <f t="shared" ref="P48:P67" si="26">SUM(G48,N48)</f>
        <v>3.9020773503184718</v>
      </c>
      <c r="Q48">
        <f t="shared" si="8"/>
        <v>89.641619995897543</v>
      </c>
    </row>
    <row r="49" spans="1:17" ht="15.75" x14ac:dyDescent="0.25">
      <c r="A49" s="13" t="s">
        <v>174</v>
      </c>
      <c r="B49" s="13">
        <v>280</v>
      </c>
      <c r="C49" s="24">
        <v>35</v>
      </c>
      <c r="D49" s="24">
        <v>37.6</v>
      </c>
      <c r="E49" s="26">
        <v>61.76</v>
      </c>
      <c r="F49" s="62">
        <f t="shared" ref="F49:F87" si="27">E49*0.34</f>
        <v>20.9984</v>
      </c>
      <c r="G49" s="62">
        <f t="shared" si="23"/>
        <v>0.209984</v>
      </c>
      <c r="H49" s="24">
        <v>0.34300000000000003</v>
      </c>
      <c r="I49" s="24">
        <v>0.78200000000000003</v>
      </c>
      <c r="J49" s="24">
        <v>1.927</v>
      </c>
      <c r="K49" s="24">
        <f>SUM(H49,J49)</f>
        <v>2.27</v>
      </c>
      <c r="L49" s="24">
        <f t="shared" ref="L49:L62" si="28">(K49*10000)/(3.14*2.5^2)</f>
        <v>1156.687898089172</v>
      </c>
      <c r="M49" s="26">
        <f t="shared" si="24"/>
        <v>393.27388535031849</v>
      </c>
      <c r="N49" s="25">
        <f t="shared" si="25"/>
        <v>3.9327388535031846</v>
      </c>
      <c r="O49" s="25">
        <f t="shared" ref="O49:O87" si="29">SUM(E49,L49)</f>
        <v>1218.447898089172</v>
      </c>
      <c r="P49" s="25">
        <f t="shared" si="26"/>
        <v>4.1427228535031846</v>
      </c>
      <c r="Q49">
        <f t="shared" si="8"/>
        <v>94.931256387995333</v>
      </c>
    </row>
    <row r="50" spans="1:17" ht="15.75" x14ac:dyDescent="0.25">
      <c r="A50" s="13" t="s">
        <v>175</v>
      </c>
      <c r="B50" s="13">
        <v>252</v>
      </c>
      <c r="C50" s="24">
        <v>25</v>
      </c>
      <c r="D50" s="24">
        <v>37.049999999999997</v>
      </c>
      <c 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0" s="24">
        <v>0.20399999999999999</v>
      </c>
      <c r="I50" s="24">
        <v>4.6520000000000001</v>
      </c>
      <c r="J50" s="24">
        <v>2.1669999999999998</v>
      </c>
      <c r="K50" s="24">
        <f t="shared" ref="K50:K62" si="30">SUM(H50,J50)</f>
        <v>2.371</v>
      </c>
      <c r="L50" s="24">
        <f t="shared" si="28"/>
        <v>1208.1528662420383</v>
      </c>
      <c r="M50" s="26">
        <f t="shared" si="24"/>
        <v>410.77197452229302</v>
      </c>
      <c r="N50" s="25">
        <f t="shared" si="25"/>
        <v>4.1077197452229299</v>
      </c>
      <c r="O50" s="25">
        <f t="shared" si="29"/>
        <v>1251.8168662420383</v>
      </c>
      <c r="P50" s="25">
        <f t="shared" si="26"/>
        <v>4.2561773452229303</v>
      </c>
      <c r="Q50">
        <f t="shared" si="8"/>
        <v>96.511949856445085</v>
      </c>
    </row>
    <row r="51" spans="1:17" ht="15.75" x14ac:dyDescent="0.25">
      <c r="A51" s="13" t="s">
        <v>177</v>
      </c>
      <c r="B51" s="13">
        <v>200</v>
      </c>
      <c r="C51" s="24">
        <v>20</v>
      </c>
      <c r="D51" s="24">
        <v>31</v>
      </c>
      <c r="E51" s="26">
        <v>54.863999999999997</v>
      </c>
      <c r="F51" s="62">
        <f t="shared" si="27"/>
        <v>18.653760000000002</v>
      </c>
      <c r="G51" s="62">
        <f t="shared" si="23"/>
        <v>0.1865376</v>
      </c>
      <c r="H51" s="24">
        <v>0.25600000000000001</v>
      </c>
      <c r="I51" s="24"/>
      <c r="J51" s="24">
        <v>3.742</v>
      </c>
      <c r="K51" s="24">
        <f t="shared" si="30"/>
        <v>3.9980000000000002</v>
      </c>
      <c r="L51" s="24">
        <f t="shared" si="28"/>
        <v>2037.1974522292994</v>
      </c>
      <c r="M51" s="26">
        <f t="shared" si="24"/>
        <v>692.6471337579618</v>
      </c>
      <c r="N51" s="25">
        <f t="shared" si="25"/>
        <v>6.9264713375796179</v>
      </c>
      <c r="O51" s="25">
        <f t="shared" si="29"/>
        <v>2092.0614522292994</v>
      </c>
      <c r="P51" s="25">
        <f t="shared" si="26"/>
        <v>7.1130089375796182</v>
      </c>
      <c r="Q51">
        <f t="shared" si="8"/>
        <v>97.377514893669257</v>
      </c>
    </row>
    <row r="52" spans="1:17" ht="15.75" x14ac:dyDescent="0.25">
      <c r="A52" s="13" t="s">
        <v>176</v>
      </c>
      <c r="B52" s="13">
        <v>376</v>
      </c>
      <c r="C52" s="24">
        <v>35</v>
      </c>
      <c r="D52" s="24">
        <v>47.8</v>
      </c>
      <c r="E52" s="26">
        <v>82.591999999999999</v>
      </c>
      <c r="F52" s="62">
        <f t="shared" si="27"/>
        <v>28.081280000000003</v>
      </c>
      <c r="G52" s="62">
        <f t="shared" si="23"/>
        <v>0.28081280000000003</v>
      </c>
      <c r="H52" s="24">
        <v>0.64100000000000001</v>
      </c>
      <c r="I52" s="24">
        <v>1.5980000000000001</v>
      </c>
      <c r="J52" s="24">
        <v>3.3530000000000002</v>
      </c>
      <c r="K52" s="24">
        <f t="shared" si="30"/>
        <v>3.9940000000000002</v>
      </c>
      <c r="L52" s="24">
        <f t="shared" si="28"/>
        <v>2035.1592356687897</v>
      </c>
      <c r="M52" s="26">
        <f t="shared" si="24"/>
        <v>691.95414012738854</v>
      </c>
      <c r="N52" s="25">
        <f t="shared" si="25"/>
        <v>6.9195414012738858</v>
      </c>
      <c r="O52" s="25">
        <f t="shared" si="29"/>
        <v>2117.7512356687898</v>
      </c>
      <c r="P52" s="25">
        <f t="shared" si="26"/>
        <v>7.2003542012738855</v>
      </c>
      <c r="Q52">
        <f t="shared" si="8"/>
        <v>96.100014080552882</v>
      </c>
    </row>
    <row r="53" spans="1:17" ht="15.75" x14ac:dyDescent="0.25">
      <c r="A53" s="13" t="s">
        <v>178</v>
      </c>
      <c r="B53" s="13">
        <v>300</v>
      </c>
      <c r="C53" s="24">
        <v>35</v>
      </c>
      <c r="D53" s="24">
        <v>36.549999999999997</v>
      </c>
      <c r="E53" s="26">
        <v>139.70400000000001</v>
      </c>
      <c r="F53" s="62">
        <f t="shared" si="27"/>
        <v>47.499360000000003</v>
      </c>
      <c r="G53" s="62">
        <f t="shared" si="23"/>
        <v>0.47499360000000002</v>
      </c>
      <c r="H53" s="24">
        <v>0.95399999999999996</v>
      </c>
      <c r="I53" s="24">
        <v>1.5609999999999999</v>
      </c>
      <c r="J53" s="24">
        <v>1.5660000000000001</v>
      </c>
      <c r="K53" s="24">
        <f t="shared" si="30"/>
        <v>2.52</v>
      </c>
      <c r="L53" s="24">
        <f t="shared" si="28"/>
        <v>1284.0764331210191</v>
      </c>
      <c r="M53" s="26">
        <f t="shared" si="24"/>
        <v>436.58598726114656</v>
      </c>
      <c r="N53" s="25">
        <f t="shared" si="25"/>
        <v>4.3658598726114661</v>
      </c>
      <c r="O53" s="25">
        <f t="shared" si="29"/>
        <v>1423.7804331210191</v>
      </c>
      <c r="P53" s="25">
        <f t="shared" si="26"/>
        <v>4.8408534726114665</v>
      </c>
      <c r="Q53">
        <f t="shared" si="8"/>
        <v>90.187812899369618</v>
      </c>
    </row>
    <row r="54" spans="1:17" ht="15.75" x14ac:dyDescent="0.25">
      <c r="A54" s="13" t="s">
        <v>179</v>
      </c>
      <c r="B54" s="13">
        <v>340</v>
      </c>
      <c r="C54" s="24">
        <v>45</v>
      </c>
      <c r="D54" s="24">
        <v>58.5</v>
      </c>
      <c r="E54" s="26">
        <v>179.40799999999999</v>
      </c>
      <c r="F54" s="62">
        <f t="shared" si="27"/>
        <v>60.998719999999999</v>
      </c>
      <c r="G54" s="62">
        <f t="shared" si="23"/>
        <v>0.60998719999999995</v>
      </c>
      <c r="H54" s="24">
        <v>0.65900000000000003</v>
      </c>
      <c r="I54" s="24">
        <v>1.9179999999999999</v>
      </c>
      <c r="J54" s="24">
        <v>2.9580000000000002</v>
      </c>
      <c r="K54" s="24">
        <f t="shared" si="30"/>
        <v>3.617</v>
      </c>
      <c r="L54" s="24">
        <f t="shared" si="28"/>
        <v>1843.0573248407643</v>
      </c>
      <c r="M54" s="26">
        <f t="shared" si="24"/>
        <v>626.63949044585991</v>
      </c>
      <c r="N54" s="25">
        <f t="shared" si="25"/>
        <v>6.2663949044585996</v>
      </c>
      <c r="O54" s="25">
        <f t="shared" si="29"/>
        <v>2022.4653248407642</v>
      </c>
      <c r="P54" s="25">
        <f t="shared" si="26"/>
        <v>6.8763821044585995</v>
      </c>
      <c r="Q54">
        <f t="shared" si="8"/>
        <v>91.129242227471792</v>
      </c>
    </row>
    <row r="55" spans="1:17" ht="15.75" x14ac:dyDescent="0.25">
      <c r="A55" s="13" t="s">
        <v>180</v>
      </c>
      <c r="B55" s="13">
        <v>316</v>
      </c>
      <c r="C55" s="24">
        <v>35</v>
      </c>
      <c r="D55" s="24">
        <v>53.55</v>
      </c>
      <c r="E55" s="26">
        <v>148.03200000000001</v>
      </c>
      <c r="F55" s="62">
        <f t="shared" si="27"/>
        <v>50.330880000000008</v>
      </c>
      <c r="G55" s="62">
        <f t="shared" si="23"/>
        <v>0.50330880000000011</v>
      </c>
      <c r="H55" s="24">
        <v>0.54</v>
      </c>
      <c r="I55" s="24">
        <v>0.83499999999999996</v>
      </c>
      <c r="J55" s="24">
        <v>2.8929999999999998</v>
      </c>
      <c r="K55" s="24">
        <f t="shared" si="30"/>
        <v>3.4329999999999998</v>
      </c>
      <c r="L55" s="24">
        <f t="shared" si="28"/>
        <v>1749.2993630573249</v>
      </c>
      <c r="M55" s="26">
        <f t="shared" si="24"/>
        <v>594.7617834394905</v>
      </c>
      <c r="N55" s="25">
        <f t="shared" si="25"/>
        <v>5.9476178343949044</v>
      </c>
      <c r="O55" s="25">
        <f t="shared" si="29"/>
        <v>1897.3313630573248</v>
      </c>
      <c r="P55" s="25">
        <f t="shared" si="26"/>
        <v>6.4509266343949045</v>
      </c>
      <c r="Q55">
        <f t="shared" si="8"/>
        <v>92.197883675866507</v>
      </c>
    </row>
    <row r="56" spans="1:17" ht="15.75" x14ac:dyDescent="0.25">
      <c r="A56" s="13" t="s">
        <v>181</v>
      </c>
      <c r="B56" s="13">
        <v>300</v>
      </c>
      <c r="C56" s="24">
        <v>45</v>
      </c>
      <c r="D56" s="24">
        <v>50.55</v>
      </c>
      <c r="E56" s="26">
        <v>125.52</v>
      </c>
      <c r="F56" s="62">
        <f t="shared" si="27"/>
        <v>42.6768</v>
      </c>
      <c r="G56" s="62">
        <f t="shared" si="23"/>
        <v>0.42676799999999998</v>
      </c>
      <c r="H56" s="24">
        <v>0.371</v>
      </c>
      <c r="I56" s="24">
        <v>1.0229999999999999</v>
      </c>
      <c r="J56" s="24">
        <v>3.8519999999999999</v>
      </c>
      <c r="K56" s="24">
        <f t="shared" si="30"/>
        <v>4.2229999999999999</v>
      </c>
      <c r="L56" s="24">
        <f t="shared" si="28"/>
        <v>2151.8471337579617</v>
      </c>
      <c r="M56" s="26">
        <f t="shared" si="24"/>
        <v>731.62802547770707</v>
      </c>
      <c r="N56" s="25">
        <f t="shared" si="25"/>
        <v>7.3162802547770713</v>
      </c>
      <c r="O56" s="25">
        <f t="shared" si="29"/>
        <v>2277.3671337579617</v>
      </c>
      <c r="P56" s="25">
        <f t="shared" si="26"/>
        <v>7.7430482547770714</v>
      </c>
      <c r="Q56">
        <f t="shared" si="8"/>
        <v>94.488372202295068</v>
      </c>
    </row>
    <row r="57" spans="1:17" ht="15.75" x14ac:dyDescent="0.25">
      <c r="A57" s="13" t="s">
        <v>182</v>
      </c>
      <c r="B57" s="13">
        <v>152</v>
      </c>
      <c r="C57" s="24">
        <v>30</v>
      </c>
      <c r="D57" s="24">
        <v>47.2</v>
      </c>
      <c r="E57" s="26">
        <v>132.29599999999999</v>
      </c>
      <c r="F57" s="62">
        <f t="shared" si="27"/>
        <v>44.980640000000001</v>
      </c>
      <c r="G57" s="62">
        <f t="shared" si="23"/>
        <v>0.44980640000000005</v>
      </c>
      <c r="H57" s="24">
        <v>0.33400000000000002</v>
      </c>
      <c r="I57" s="24">
        <v>0.41099999999999998</v>
      </c>
      <c r="J57" s="24">
        <v>4.319</v>
      </c>
      <c r="K57" s="24">
        <f t="shared" si="30"/>
        <v>4.6529999999999996</v>
      </c>
      <c r="L57" s="24">
        <f t="shared" si="28"/>
        <v>2370.9554140127384</v>
      </c>
      <c r="M57" s="26">
        <f t="shared" si="24"/>
        <v>806.12484076433111</v>
      </c>
      <c r="N57" s="25">
        <f t="shared" si="25"/>
        <v>8.0612484076433102</v>
      </c>
      <c r="O57" s="25">
        <f t="shared" si="29"/>
        <v>2503.2514140127382</v>
      </c>
      <c r="P57" s="25">
        <f t="shared" si="26"/>
        <v>8.5110548076433101</v>
      </c>
      <c r="Q57">
        <f t="shared" si="8"/>
        <v>94.715033445724572</v>
      </c>
    </row>
    <row r="58" spans="1:17" ht="15.75" x14ac:dyDescent="0.25">
      <c r="A58" s="13" t="s">
        <v>183</v>
      </c>
      <c r="B58" s="13">
        <v>252</v>
      </c>
      <c r="C58" s="24">
        <v>55</v>
      </c>
      <c r="D58" s="24">
        <v>71.55</v>
      </c>
      <c r="E58" s="26">
        <v>235.92</v>
      </c>
      <c r="F58" s="62">
        <f t="shared" si="27"/>
        <v>80.212800000000001</v>
      </c>
      <c r="G58" s="62">
        <f t="shared" si="23"/>
        <v>0.80212799999999995</v>
      </c>
      <c r="H58" s="24">
        <v>0.53600000000000003</v>
      </c>
      <c r="I58" s="24">
        <v>1.03</v>
      </c>
      <c r="J58" s="24">
        <v>2.077</v>
      </c>
      <c r="K58" s="24">
        <f t="shared" si="30"/>
        <v>2.613</v>
      </c>
      <c r="L58" s="24">
        <f t="shared" si="28"/>
        <v>1331.4649681528663</v>
      </c>
      <c r="M58" s="26">
        <f t="shared" si="24"/>
        <v>452.69808917197457</v>
      </c>
      <c r="N58" s="25">
        <f t="shared" si="25"/>
        <v>4.5269808917197452</v>
      </c>
      <c r="O58" s="25">
        <f t="shared" si="29"/>
        <v>1567.3849681528663</v>
      </c>
      <c r="P58" s="25">
        <f t="shared" si="26"/>
        <v>5.3291088917197449</v>
      </c>
      <c r="Q58">
        <f t="shared" si="8"/>
        <v>84.948177710417411</v>
      </c>
    </row>
    <row r="59" spans="1:17" ht="15.75" x14ac:dyDescent="0.25">
      <c r="A59" s="13" t="s">
        <v>184</v>
      </c>
      <c r="B59" s="13">
        <v>320</v>
      </c>
      <c r="C59" s="24">
        <v>50</v>
      </c>
      <c r="D59" s="24">
        <v>66.599999999999994</v>
      </c>
      <c r="E59" s="26">
        <v>196.624</v>
      </c>
      <c r="F59" s="62">
        <f t="shared" si="27"/>
        <v>66.852159999999998</v>
      </c>
      <c r="G59" s="62">
        <f t="shared" si="23"/>
        <v>0.66852159999999994</v>
      </c>
      <c r="H59" s="24">
        <v>0.56599999999999995</v>
      </c>
      <c r="I59" s="24">
        <v>0.35899999999999999</v>
      </c>
      <c r="J59" s="24">
        <v>3.3610000000000002</v>
      </c>
      <c r="K59" s="24">
        <f t="shared" si="30"/>
        <v>3.927</v>
      </c>
      <c r="L59" s="24">
        <f t="shared" si="28"/>
        <v>2001.0191082802548</v>
      </c>
      <c r="M59" s="26">
        <f t="shared" si="24"/>
        <v>680.34649681528674</v>
      </c>
      <c r="N59" s="25">
        <f t="shared" si="25"/>
        <v>6.8034649681528681</v>
      </c>
      <c r="O59" s="25">
        <f t="shared" si="29"/>
        <v>2197.6431082802546</v>
      </c>
      <c r="P59" s="25">
        <f t="shared" si="26"/>
        <v>7.4719865681528681</v>
      </c>
      <c r="Q59">
        <f t="shared" si="8"/>
        <v>91.052960361982244</v>
      </c>
    </row>
    <row r="60" spans="1:17" ht="15.75" x14ac:dyDescent="0.25">
      <c r="A60" s="13" t="s">
        <v>185</v>
      </c>
      <c r="B60" s="13">
        <v>252</v>
      </c>
      <c r="C60" s="24">
        <v>55</v>
      </c>
      <c r="D60" s="24">
        <v>61.5</v>
      </c>
      <c r="E60" s="26">
        <v>181.15199999999999</v>
      </c>
      <c r="F60" s="62">
        <f t="shared" si="27"/>
        <v>61.591679999999997</v>
      </c>
      <c r="G60" s="62">
        <f t="shared" si="23"/>
        <v>0.61591679999999993</v>
      </c>
      <c r="H60" s="24">
        <v>0.59</v>
      </c>
      <c r="I60" s="24">
        <v>1.667</v>
      </c>
      <c r="J60" s="24">
        <v>1.46</v>
      </c>
      <c r="K60" s="24">
        <f t="shared" si="30"/>
        <v>2.0499999999999998</v>
      </c>
      <c r="L60" s="24">
        <f t="shared" si="28"/>
        <v>1044.5859872611466</v>
      </c>
      <c r="M60" s="26">
        <f t="shared" si="24"/>
        <v>355.15923566878985</v>
      </c>
      <c r="N60" s="25">
        <f t="shared" si="25"/>
        <v>3.5515923566878982</v>
      </c>
      <c r="O60" s="25">
        <f t="shared" si="29"/>
        <v>1225.7379872611466</v>
      </c>
      <c r="P60" s="25">
        <f t="shared" si="26"/>
        <v>4.1675091566878981</v>
      </c>
      <c r="Q60">
        <f t="shared" si="8"/>
        <v>85.220985081422214</v>
      </c>
    </row>
    <row r="61" spans="1:17" ht="15.75" x14ac:dyDescent="0.25">
      <c r="A61" s="13" t="s">
        <v>186</v>
      </c>
      <c r="B61" s="13">
        <v>328</v>
      </c>
      <c r="C61" s="24">
        <v>60</v>
      </c>
      <c r="D61" s="24">
        <v>62.55</v>
      </c>
      <c r="E61" s="26">
        <v>92.52</v>
      </c>
      <c r="F61" s="62">
        <f t="shared" si="27"/>
        <v>31.456800000000001</v>
      </c>
      <c r="G61" s="62">
        <f t="shared" si="23"/>
        <v>0.31456800000000001</v>
      </c>
      <c r="H61" s="24">
        <v>0.48099999999999998</v>
      </c>
      <c r="I61" s="24">
        <v>1.86</v>
      </c>
      <c r="J61" s="24">
        <v>3.21</v>
      </c>
      <c r="K61" s="24">
        <f>SUM(H61,J61)</f>
        <v>3.6909999999999998</v>
      </c>
      <c r="L61" s="24">
        <f t="shared" si="28"/>
        <v>1880.7643312101911</v>
      </c>
      <c r="M61" s="26">
        <f t="shared" si="24"/>
        <v>639.45987261146502</v>
      </c>
      <c r="N61" s="25">
        <f t="shared" si="25"/>
        <v>6.3945987261146504</v>
      </c>
      <c r="O61" s="25">
        <f t="shared" si="29"/>
        <v>1973.2843312101911</v>
      </c>
      <c r="P61" s="25">
        <f t="shared" si="26"/>
        <v>6.7091667261146508</v>
      </c>
      <c r="Q61">
        <f t="shared" si="8"/>
        <v>95.311370057691661</v>
      </c>
    </row>
    <row r="62" spans="1:17" ht="15.75" x14ac:dyDescent="0.25">
      <c r="A62" s="13" t="s">
        <v>187</v>
      </c>
      <c r="B62" s="13">
        <v>384</v>
      </c>
      <c r="C62" s="24">
        <v>65</v>
      </c>
      <c r="D62" s="24">
        <v>64.150000000000006</v>
      </c>
      <c r="E62" s="26">
        <v>113.072</v>
      </c>
      <c r="F62" s="62">
        <f t="shared" si="27"/>
        <v>38.444480000000006</v>
      </c>
      <c r="G62" s="62">
        <f t="shared" si="23"/>
        <v>0.38444480000000003</v>
      </c>
      <c r="H62" s="24">
        <v>0.505</v>
      </c>
      <c r="I62" s="24">
        <v>2.0409999999999999</v>
      </c>
      <c r="J62" s="24">
        <v>0.7</v>
      </c>
      <c r="K62" s="24">
        <f t="shared" si="30"/>
        <v>1.2050000000000001</v>
      </c>
      <c r="L62" s="24">
        <f t="shared" si="28"/>
        <v>614.01273885350315</v>
      </c>
      <c r="M62" s="26">
        <f t="shared" si="24"/>
        <v>208.76433121019107</v>
      </c>
      <c r="N62" s="25">
        <f t="shared" si="25"/>
        <v>2.0876433121019109</v>
      </c>
      <c r="O62" s="25">
        <f t="shared" si="29"/>
        <v>727.08473885350315</v>
      </c>
      <c r="P62" s="25">
        <f t="shared" si="26"/>
        <v>2.4720881121019112</v>
      </c>
      <c r="Q62">
        <f t="shared" si="8"/>
        <v>84.448580205617233</v>
      </c>
    </row>
    <row r="63" spans="1:17" ht="15.75" x14ac:dyDescent="0.25">
      <c r="A63" s="13" t="s">
        <v>188</v>
      </c>
      <c r="B63" s="8">
        <v>112</v>
      </c>
      <c r="C63" s="27">
        <v>40</v>
      </c>
      <c r="D63" s="27">
        <v>70.599999999999994</v>
      </c>
      <c r="E63" s="62">
        <v>142</v>
      </c>
      <c r="F63" s="62">
        <f t="shared" si="27"/>
        <v>48.28</v>
      </c>
      <c r="G63" s="62">
        <f t="shared" si="5"/>
        <v>0.48280000000000001</v>
      </c>
      <c r="H63" s="24">
        <v>0.51800000000000002</v>
      </c>
      <c r="I63" s="24">
        <v>2.754</v>
      </c>
      <c r="J63" s="24">
        <v>3.4990000000000001</v>
      </c>
      <c r="K63" s="24">
        <f t="shared" si="0"/>
        <v>6.7710000000000008</v>
      </c>
      <c r="L63" s="26">
        <f t="shared" si="1"/>
        <v>2395.9660297239921</v>
      </c>
      <c r="M63" s="26">
        <f t="shared" si="15"/>
        <v>814.6284501061574</v>
      </c>
      <c r="N63" s="25">
        <f t="shared" si="3"/>
        <v>8.1462845010615741</v>
      </c>
      <c r="O63" s="25">
        <f t="shared" si="29"/>
        <v>2537.9660297239921</v>
      </c>
      <c r="P63" s="25">
        <f t="shared" si="26"/>
        <v>8.6290845010615733</v>
      </c>
      <c r="Q63">
        <f t="shared" si="8"/>
        <v>94.40496845359894</v>
      </c>
    </row>
    <row r="64" spans="1:17" ht="15.75" x14ac:dyDescent="0.25">
      <c r="A64" s="13" t="s">
        <v>189</v>
      </c>
      <c r="B64" s="8">
        <v>256</v>
      </c>
      <c r="C64" s="27">
        <v>35</v>
      </c>
      <c r="D64" s="27">
        <v>68.150000000000006</v>
      </c>
      <c r="E64" s="62">
        <v>303.45600000000002</v>
      </c>
      <c r="F64" s="62">
        <f t="shared" si="27"/>
        <v>103.17504000000001</v>
      </c>
      <c r="G64" s="62">
        <f t="shared" si="5"/>
        <v>1.0317504000000002</v>
      </c>
      <c r="H64" s="24">
        <v>1.1679999999999999</v>
      </c>
      <c r="I64" s="24">
        <v>1.66</v>
      </c>
      <c r="J64" s="24">
        <v>4.6109999999999998</v>
      </c>
      <c r="K64" s="24">
        <f t="shared" si="0"/>
        <v>7.4390000000000001</v>
      </c>
      <c r="L64" s="26">
        <f t="shared" si="1"/>
        <v>2632.3425336164187</v>
      </c>
      <c r="M64" s="26">
        <f t="shared" si="15"/>
        <v>894.99646142958238</v>
      </c>
      <c r="N64" s="25">
        <f t="shared" si="3"/>
        <v>8.9499646142958227</v>
      </c>
      <c r="O64" s="25">
        <f t="shared" si="29"/>
        <v>2935.7985336164188</v>
      </c>
      <c r="P64" s="25">
        <f t="shared" si="26"/>
        <v>9.9817150142958226</v>
      </c>
      <c r="Q64">
        <f t="shared" si="8"/>
        <v>89.663595899879667</v>
      </c>
    </row>
    <row r="65" spans="1:17" ht="15.75" x14ac:dyDescent="0.25">
      <c r="A65" s="13" t="s">
        <v>190</v>
      </c>
      <c r="B65" s="8">
        <v>144</v>
      </c>
      <c r="C65" s="27">
        <v>40</v>
      </c>
      <c r="D65" s="27">
        <v>65.7</v>
      </c>
      <c r="E65" s="62">
        <v>251.904</v>
      </c>
      <c r="F65" s="62">
        <f t="shared" si="27"/>
        <v>85.647360000000006</v>
      </c>
      <c r="G65" s="62">
        <f t="shared" si="5"/>
        <v>0.85647360000000006</v>
      </c>
      <c r="H65" s="24">
        <v>0.216</v>
      </c>
      <c r="I65" s="24">
        <v>4.2350000000000003</v>
      </c>
      <c r="J65" s="24">
        <v>2.4340000000000002</v>
      </c>
      <c r="K65" s="24">
        <f t="shared" si="0"/>
        <v>6.8850000000000007</v>
      </c>
      <c r="L65" s="26">
        <f t="shared" si="1"/>
        <v>2436.3057324840761</v>
      </c>
      <c r="M65" s="26">
        <f t="shared" si="15"/>
        <v>828.34394904458588</v>
      </c>
      <c r="N65" s="25">
        <f t="shared" si="3"/>
        <v>8.2834394904458595</v>
      </c>
      <c r="O65" s="25">
        <f t="shared" si="29"/>
        <v>2688.2097324840761</v>
      </c>
      <c r="P65" s="25">
        <f t="shared" si="26"/>
        <v>9.1399130904458588</v>
      </c>
      <c r="Q65">
        <f t="shared" si="8"/>
        <v>90.629302581713929</v>
      </c>
    </row>
    <row r="66" spans="1:17" ht="15.75" x14ac:dyDescent="0.25">
      <c r="A66" s="13" t="s">
        <v>191</v>
      </c>
      <c r="B66" s="8">
        <v>208</v>
      </c>
      <c r="C66" s="27">
        <v>45</v>
      </c>
      <c r="D66" s="27">
        <v>76.5</v>
      </c>
      <c r="E66" s="62">
        <v>340.03199999999998</v>
      </c>
      <c r="F66" s="62">
        <f t="shared" si="27"/>
        <v>115.61088000000001</v>
      </c>
      <c r="G66" s="62">
        <f t="shared" si="5"/>
        <v>1.1561087999999999</v>
      </c>
      <c r="H66" s="24">
        <v>0.48099999999999998</v>
      </c>
      <c r="I66" s="24">
        <v>3.6320000000000001</v>
      </c>
      <c r="J66" s="24">
        <v>3.907</v>
      </c>
      <c r="K66" s="24">
        <f t="shared" si="0"/>
        <v>8.02</v>
      </c>
      <c r="L66" s="26">
        <f t="shared" si="1"/>
        <v>2837.9334748761498</v>
      </c>
      <c r="M66" s="26">
        <f t="shared" si="15"/>
        <v>964.89738145789102</v>
      </c>
      <c r="N66" s="25">
        <f t="shared" si="3"/>
        <v>9.648973814578909</v>
      </c>
      <c r="O66" s="25">
        <f t="shared" si="29"/>
        <v>3177.96547487615</v>
      </c>
      <c r="P66" s="25">
        <f t="shared" si="26"/>
        <v>10.805082614578909</v>
      </c>
      <c r="Q66">
        <f t="shared" si="8"/>
        <v>89.300324289606962</v>
      </c>
    </row>
    <row r="67" spans="1:17" ht="15.75" x14ac:dyDescent="0.25">
      <c r="A67" s="13" t="s">
        <v>192</v>
      </c>
      <c r="B67" s="8">
        <v>192</v>
      </c>
      <c r="C67" s="27">
        <v>55</v>
      </c>
      <c r="D67" s="27">
        <v>69.7</v>
      </c>
      <c r="E67" s="62">
        <v>314.30399999999997</v>
      </c>
      <c r="F67" s="62">
        <f t="shared" si="27"/>
        <v>106.86336</v>
      </c>
      <c r="G67" s="62">
        <f t="shared" si="5"/>
        <v>1.0686336000000001</v>
      </c>
      <c r="H67" s="24">
        <v>0.77600000000000002</v>
      </c>
      <c r="I67" s="24">
        <v>2.4569999999999999</v>
      </c>
      <c r="J67" s="24">
        <v>3.8450000000000002</v>
      </c>
      <c r="K67" s="24">
        <f t="shared" si="0"/>
        <v>7.0779999999999994</v>
      </c>
      <c r="L67" s="26">
        <f t="shared" si="1"/>
        <v>2504.6001415428163</v>
      </c>
      <c r="M67" s="26">
        <f t="shared" si="15"/>
        <v>851.56404812455764</v>
      </c>
      <c r="N67" s="25">
        <f t="shared" si="3"/>
        <v>8.5156404812455779</v>
      </c>
      <c r="O67" s="25">
        <f t="shared" si="29"/>
        <v>2818.9041415428164</v>
      </c>
      <c r="P67" s="25">
        <f t="shared" si="26"/>
        <v>9.584274081245578</v>
      </c>
      <c r="Q67">
        <f t="shared" ref="Q67:Q130" si="31">(L67/O67)*100</f>
        <v>88.850135222122944</v>
      </c>
    </row>
    <row r="68" spans="1:17" s="13" customFormat="1" ht="15.75" x14ac:dyDescent="0.25">
      <c r="A68" s="13" t="s">
        <v>193</v>
      </c>
      <c r="B68" s="44">
        <v>187.5</v>
      </c>
      <c r="C68" s="24">
        <v>25</v>
      </c>
      <c r="D68" s="24">
        <v>33</v>
      </c>
      <c r="E68" s="26">
        <v>68</v>
      </c>
      <c r="F68" s="62">
        <f t="shared" si="27"/>
        <v>23.12</v>
      </c>
      <c r="G68" s="62">
        <f>F68*10000/1000000</f>
        <v>0.23119999999999999</v>
      </c>
      <c r="H68" s="27">
        <v>0.80200000000000005</v>
      </c>
      <c r="I68" s="24">
        <v>4.0289999999999999</v>
      </c>
      <c r="J68" s="24">
        <v>2.802</v>
      </c>
      <c r="K68" s="27">
        <f>SUM(H68:J68)</f>
        <v>7.6329999999999991</v>
      </c>
      <c r="L68" s="27">
        <f>(K68*10000)/78.5</f>
        <v>972.35668789808904</v>
      </c>
      <c r="M68" s="26">
        <f>L68*0.34</f>
        <v>330.60127388535028</v>
      </c>
      <c r="N68" s="25">
        <f>M68*10000/1000000</f>
        <v>3.3060127388535032</v>
      </c>
      <c r="O68" s="25">
        <f t="shared" si="29"/>
        <v>1040.3566878980891</v>
      </c>
      <c r="P68" s="25">
        <f t="shared" ref="P68:P87" si="32">SUM(G68,N68)</f>
        <v>3.5372127388535031</v>
      </c>
      <c r="Q68">
        <f t="shared" si="31"/>
        <v>93.46378018318066</v>
      </c>
    </row>
    <row r="69" spans="1:17" s="13" customFormat="1" ht="15.75" x14ac:dyDescent="0.25">
      <c r="A69" s="13" t="s">
        <v>194</v>
      </c>
      <c r="B69" s="44">
        <v>183.33333333333334</v>
      </c>
      <c r="C69" s="24">
        <v>55</v>
      </c>
      <c r="D69" s="24">
        <v>36</v>
      </c>
      <c r="E69" s="26">
        <v>104</v>
      </c>
      <c r="F69" s="62">
        <f t="shared" si="27"/>
        <v>35.36</v>
      </c>
      <c r="G69" s="62">
        <f t="shared" ref="G69:G82" si="33">F69*10000/1000000</f>
        <v>0.35360000000000003</v>
      </c>
      <c r="H69" s="24">
        <v>0.106</v>
      </c>
      <c r="I69" s="24">
        <v>4.0359999999999996</v>
      </c>
      <c r="J69" s="24">
        <v>5.0110000000000001</v>
      </c>
      <c r="K69" s="27">
        <f t="shared" ref="K69:K87" si="34">SUM(H69:J69)</f>
        <v>9.1529999999999987</v>
      </c>
      <c r="L69" s="27">
        <f t="shared" ref="L69:L80" si="35">(K69*10000)/78.5</f>
        <v>1165.9872611464966</v>
      </c>
      <c r="M69" s="26">
        <f t="shared" ref="M69:M87" si="36">L69*0.34</f>
        <v>396.43566878980886</v>
      </c>
      <c r="N69" s="25">
        <f t="shared" ref="N69:N82" si="37">M69*10000/1000000</f>
        <v>3.9643566878980887</v>
      </c>
      <c r="O69" s="25">
        <f t="shared" si="29"/>
        <v>1269.9872611464966</v>
      </c>
      <c r="P69" s="25">
        <f t="shared" si="32"/>
        <v>4.3179566878980884</v>
      </c>
      <c r="Q69">
        <f t="shared" si="31"/>
        <v>91.810941480931646</v>
      </c>
    </row>
    <row r="70" spans="1:17" s="13" customFormat="1" ht="15.75" x14ac:dyDescent="0.25">
      <c r="A70" s="13" t="s">
        <v>195</v>
      </c>
      <c r="B70" s="44">
        <v>187.5</v>
      </c>
      <c r="C70" s="24">
        <v>70</v>
      </c>
      <c r="D70" s="24">
        <v>61</v>
      </c>
      <c r="E70" s="26">
        <v>104</v>
      </c>
      <c r="F70" s="62">
        <f t="shared" si="27"/>
        <v>35.36</v>
      </c>
      <c r="G70" s="62">
        <f t="shared" si="33"/>
        <v>0.35360000000000003</v>
      </c>
      <c r="H70" s="24">
        <v>0.66700000000000004</v>
      </c>
      <c r="I70" s="24">
        <v>3.2229999999999999</v>
      </c>
      <c r="J70" s="24">
        <v>4.3710000000000004</v>
      </c>
      <c r="K70" s="27">
        <f t="shared" si="34"/>
        <v>8.2609999999999992</v>
      </c>
      <c r="L70" s="27">
        <f t="shared" si="35"/>
        <v>1052.3566878980889</v>
      </c>
      <c r="M70" s="26">
        <f t="shared" si="36"/>
        <v>357.80127388535027</v>
      </c>
      <c r="N70" s="25">
        <f t="shared" si="37"/>
        <v>3.5780127388535026</v>
      </c>
      <c r="O70" s="25">
        <f t="shared" si="29"/>
        <v>1156.3566878980889</v>
      </c>
      <c r="P70" s="25">
        <f t="shared" si="32"/>
        <v>3.9316127388535027</v>
      </c>
      <c r="Q70">
        <f t="shared" si="31"/>
        <v>91.006235265604687</v>
      </c>
    </row>
    <row r="71" spans="1:17" ht="15.75" x14ac:dyDescent="0.25">
      <c r="A71" s="13" t="s">
        <v>196</v>
      </c>
      <c r="B71" s="44">
        <v>312.5</v>
      </c>
      <c r="C71" s="24">
        <v>80</v>
      </c>
      <c r="D71" s="24">
        <v>50</v>
      </c>
      <c r="E71" s="26">
        <v>148</v>
      </c>
      <c r="F71" s="62">
        <f t="shared" si="27"/>
        <v>50.32</v>
      </c>
      <c r="G71" s="62">
        <f t="shared" si="33"/>
        <v>0.50319999999999998</v>
      </c>
      <c r="H71" s="24">
        <v>1.0389999999999999</v>
      </c>
      <c r="I71" s="24">
        <v>5.2729999999999997</v>
      </c>
      <c r="J71" s="24">
        <v>2.956</v>
      </c>
      <c r="K71" s="27">
        <f t="shared" si="34"/>
        <v>9.2679999999999989</v>
      </c>
      <c r="L71" s="27">
        <f t="shared" si="35"/>
        <v>1180.6369426751592</v>
      </c>
      <c r="M71" s="26">
        <f t="shared" si="36"/>
        <v>401.41656050955413</v>
      </c>
      <c r="N71" s="25">
        <f t="shared" si="37"/>
        <v>4.014165605095541</v>
      </c>
      <c r="O71" s="25">
        <f t="shared" si="29"/>
        <v>1328.6369426751592</v>
      </c>
      <c r="P71" s="25">
        <f t="shared" si="32"/>
        <v>4.5173656050955406</v>
      </c>
      <c r="Q71">
        <f t="shared" si="31"/>
        <v>88.860764348309658</v>
      </c>
    </row>
    <row r="72" spans="1:17" ht="15.75" x14ac:dyDescent="0.25">
      <c r="A72" s="13" t="s">
        <v>197</v>
      </c>
      <c r="B72" s="44">
        <v>183.33333333333334</v>
      </c>
      <c r="C72" s="24">
        <v>55</v>
      </c>
      <c r="D72" s="24">
        <v>61</v>
      </c>
      <c r="E72" s="26">
        <v>148</v>
      </c>
      <c r="F72" s="62">
        <f t="shared" si="27"/>
        <v>50.32</v>
      </c>
      <c r="G72" s="62">
        <f t="shared" si="33"/>
        <v>0.50319999999999998</v>
      </c>
      <c r="H72" s="24">
        <v>1.238</v>
      </c>
      <c r="I72" s="24">
        <v>6.1449999999999996</v>
      </c>
      <c r="J72" s="24">
        <v>5.35</v>
      </c>
      <c r="K72" s="27">
        <f t="shared" si="34"/>
        <v>12.732999999999999</v>
      </c>
      <c r="L72" s="27">
        <f t="shared" si="35"/>
        <v>1622.0382165605095</v>
      </c>
      <c r="M72" s="26">
        <f t="shared" si="36"/>
        <v>551.49299363057321</v>
      </c>
      <c r="N72" s="25">
        <f t="shared" si="37"/>
        <v>5.514929936305732</v>
      </c>
      <c r="O72" s="25">
        <f t="shared" si="29"/>
        <v>1770.0382165605095</v>
      </c>
      <c r="P72" s="25">
        <f t="shared" si="32"/>
        <v>6.0181299363057317</v>
      </c>
      <c r="Q72">
        <f t="shared" si="31"/>
        <v>91.638598612430542</v>
      </c>
    </row>
    <row r="73" spans="1:17" ht="15.75" x14ac:dyDescent="0.25">
      <c r="A73" s="13" t="s">
        <v>198</v>
      </c>
      <c r="B73" s="44">
        <v>145.83333333333334</v>
      </c>
      <c r="C73" s="24">
        <v>50</v>
      </c>
      <c r="D73" s="24">
        <v>58</v>
      </c>
      <c r="E73" s="26">
        <v>91.272000000000006</v>
      </c>
      <c r="F73" s="62">
        <f t="shared" si="27"/>
        <v>31.032480000000003</v>
      </c>
      <c r="G73" s="62">
        <f t="shared" si="33"/>
        <v>0.31032480000000007</v>
      </c>
      <c r="H73" s="24">
        <v>0.49399999999999999</v>
      </c>
      <c r="I73" s="24">
        <v>1.4039999999999999</v>
      </c>
      <c r="J73" s="26">
        <v>0.65600000000000003</v>
      </c>
      <c r="K73" s="27">
        <f t="shared" si="34"/>
        <v>2.5539999999999998</v>
      </c>
      <c r="L73" s="27">
        <f t="shared" si="35"/>
        <v>325.35031847133757</v>
      </c>
      <c r="M73" s="26">
        <f t="shared" si="36"/>
        <v>110.61910828025478</v>
      </c>
      <c r="N73" s="25">
        <f t="shared" si="37"/>
        <v>1.1061910828025479</v>
      </c>
      <c r="O73" s="25">
        <f t="shared" si="29"/>
        <v>416.62231847133756</v>
      </c>
      <c r="P73" s="25">
        <f t="shared" si="32"/>
        <v>1.4165158828025479</v>
      </c>
      <c r="Q73">
        <f t="shared" si="31"/>
        <v>78.092388248691663</v>
      </c>
    </row>
    <row r="74" spans="1:17" ht="15.75" x14ac:dyDescent="0.25">
      <c r="A74" s="13" t="s">
        <v>199</v>
      </c>
      <c r="B74" s="44">
        <v>154.16666666666666</v>
      </c>
      <c r="C74" s="24">
        <v>45</v>
      </c>
      <c r="D74" s="24">
        <v>56</v>
      </c>
      <c r="E74" s="26">
        <v>43.712000000000003</v>
      </c>
      <c r="F74" s="62">
        <f t="shared" si="27"/>
        <v>14.862080000000002</v>
      </c>
      <c r="G74" s="62">
        <f t="shared" si="33"/>
        <v>0.14862080000000003</v>
      </c>
      <c r="H74" s="24">
        <v>0.90800000000000003</v>
      </c>
      <c r="I74" s="24">
        <v>0.36799999999999999</v>
      </c>
      <c r="J74" s="24">
        <v>2.2160000000000002</v>
      </c>
      <c r="K74" s="27">
        <f t="shared" si="34"/>
        <v>3.492</v>
      </c>
      <c r="L74" s="27">
        <f t="shared" si="35"/>
        <v>444.84076433121021</v>
      </c>
      <c r="M74" s="26">
        <f t="shared" si="36"/>
        <v>151.24585987261148</v>
      </c>
      <c r="N74" s="25">
        <f t="shared" si="37"/>
        <v>1.5124585987261148</v>
      </c>
      <c r="O74" s="25">
        <f t="shared" si="29"/>
        <v>488.5527643312102</v>
      </c>
      <c r="P74" s="25">
        <f t="shared" si="32"/>
        <v>1.6610793987261148</v>
      </c>
      <c r="Q74">
        <f t="shared" si="31"/>
        <v>91.052757615681855</v>
      </c>
    </row>
    <row r="75" spans="1:17" ht="15.75" x14ac:dyDescent="0.25">
      <c r="A75" s="13" t="s">
        <v>200</v>
      </c>
      <c r="B75" s="44">
        <v>320.83333333333331</v>
      </c>
      <c r="C75" s="27">
        <v>60</v>
      </c>
      <c r="D75" s="27">
        <v>32</v>
      </c>
      <c r="E75" s="26">
        <v>137.38</v>
      </c>
      <c r="F75" s="62">
        <f t="shared" si="27"/>
        <v>46.709200000000003</v>
      </c>
      <c r="G75" s="62">
        <f t="shared" si="33"/>
        <v>0.46709200000000001</v>
      </c>
      <c r="H75" s="27">
        <v>0.78400000000000003</v>
      </c>
      <c r="I75" s="27">
        <v>0</v>
      </c>
      <c r="J75" s="27">
        <v>7.0590000000000002</v>
      </c>
      <c r="K75" s="27">
        <f t="shared" si="34"/>
        <v>7.843</v>
      </c>
      <c r="L75" s="27">
        <f t="shared" si="35"/>
        <v>999.10828025477701</v>
      </c>
      <c r="M75" s="26">
        <f t="shared" si="36"/>
        <v>339.6968152866242</v>
      </c>
      <c r="N75" s="25">
        <f t="shared" si="37"/>
        <v>3.3969681528662421</v>
      </c>
      <c r="O75" s="25">
        <f t="shared" si="29"/>
        <v>1136.488280254777</v>
      </c>
      <c r="P75" s="25">
        <f t="shared" si="32"/>
        <v>3.8640601528662422</v>
      </c>
      <c r="Q75">
        <f t="shared" si="31"/>
        <v>87.911885904428132</v>
      </c>
    </row>
    <row r="76" spans="1:17" ht="15.75" x14ac:dyDescent="0.25">
      <c r="A76" s="13" t="s">
        <v>201</v>
      </c>
      <c r="B76" s="44">
        <v>162.5</v>
      </c>
      <c r="C76" s="27">
        <v>50</v>
      </c>
      <c r="D76" s="27">
        <v>40</v>
      </c>
      <c r="E76" s="26">
        <v>133.50399999999999</v>
      </c>
      <c r="F76" s="62">
        <f t="shared" si="27"/>
        <v>45.391359999999999</v>
      </c>
      <c r="G76" s="62">
        <f t="shared" si="33"/>
        <v>0.45391359999999997</v>
      </c>
      <c r="H76" s="27">
        <v>1.0289999999999999</v>
      </c>
      <c r="I76" s="27">
        <v>0.871</v>
      </c>
      <c r="J76" s="27">
        <v>4.524</v>
      </c>
      <c r="K76" s="27">
        <f t="shared" si="34"/>
        <v>6.4239999999999995</v>
      </c>
      <c r="L76" s="27">
        <f t="shared" si="35"/>
        <v>818.34394904458588</v>
      </c>
      <c r="M76" s="26">
        <f t="shared" si="36"/>
        <v>278.23694267515924</v>
      </c>
      <c r="N76" s="25">
        <f t="shared" si="37"/>
        <v>2.7823694267515924</v>
      </c>
      <c r="O76" s="25">
        <f t="shared" si="29"/>
        <v>951.8479490445859</v>
      </c>
      <c r="P76" s="25">
        <f t="shared" si="32"/>
        <v>3.2362830267515923</v>
      </c>
      <c r="Q76">
        <f t="shared" si="31"/>
        <v>85.974230428924685</v>
      </c>
    </row>
    <row r="77" spans="1:17" ht="15.75" x14ac:dyDescent="0.25">
      <c r="A77" s="13" t="s">
        <v>202</v>
      </c>
      <c r="B77" s="44">
        <v>241.66666666666666</v>
      </c>
      <c r="C77" s="27">
        <v>60</v>
      </c>
      <c r="D77" s="27">
        <v>45</v>
      </c>
      <c r="E77" s="39">
        <v>136.07599999999999</v>
      </c>
      <c r="F77" s="62">
        <f t="shared" si="27"/>
        <v>46.265840000000004</v>
      </c>
      <c r="G77" s="62">
        <f t="shared" si="33"/>
        <v>0.46265840000000003</v>
      </c>
      <c r="H77" s="27">
        <v>1.835</v>
      </c>
      <c r="I77" s="27">
        <v>3.3479999999999999</v>
      </c>
      <c r="J77" s="27">
        <v>5.1630000000000003</v>
      </c>
      <c r="K77" s="27">
        <f t="shared" si="34"/>
        <v>10.346</v>
      </c>
      <c r="L77" s="27">
        <f t="shared" si="35"/>
        <v>1317.9617834394905</v>
      </c>
      <c r="M77" s="26">
        <f t="shared" si="36"/>
        <v>448.10700636942681</v>
      </c>
      <c r="N77" s="25">
        <f t="shared" si="37"/>
        <v>4.4810700636942684</v>
      </c>
      <c r="O77" s="25">
        <f t="shared" si="29"/>
        <v>1454.0377834394906</v>
      </c>
      <c r="P77" s="25">
        <f t="shared" si="32"/>
        <v>4.9437284636942689</v>
      </c>
      <c r="Q77">
        <f t="shared" si="31"/>
        <v>90.64150866299255</v>
      </c>
    </row>
    <row r="78" spans="1:17" ht="15.75" x14ac:dyDescent="0.25">
      <c r="A78" s="13" t="s">
        <v>203</v>
      </c>
      <c r="B78" s="44">
        <v>229.16666666666666</v>
      </c>
      <c r="C78" s="27">
        <v>40</v>
      </c>
      <c r="D78" s="27">
        <v>65</v>
      </c>
      <c r="E78" s="39">
        <v>158.48400000000001</v>
      </c>
      <c r="F78" s="62">
        <f t="shared" si="27"/>
        <v>53.884560000000008</v>
      </c>
      <c r="G78" s="62">
        <f t="shared" si="33"/>
        <v>0.53884560000000015</v>
      </c>
      <c r="H78" s="27">
        <v>1.3979999999999999</v>
      </c>
      <c r="I78" s="27">
        <v>3.2589999999999999</v>
      </c>
      <c r="J78" s="27">
        <v>13.718999999999999</v>
      </c>
      <c r="K78" s="27">
        <f t="shared" si="34"/>
        <v>18.375999999999998</v>
      </c>
      <c r="L78" s="27">
        <f t="shared" si="35"/>
        <v>2340.8917197452224</v>
      </c>
      <c r="M78" s="26">
        <f t="shared" si="36"/>
        <v>795.90318471337571</v>
      </c>
      <c r="N78" s="25">
        <f t="shared" si="37"/>
        <v>7.9590318471337573</v>
      </c>
      <c r="O78" s="25">
        <f t="shared" si="29"/>
        <v>2499.3757197452223</v>
      </c>
      <c r="P78" s="25">
        <f t="shared" si="32"/>
        <v>8.4978774471337566</v>
      </c>
      <c r="Q78">
        <f t="shared" si="31"/>
        <v>93.659056589692909</v>
      </c>
    </row>
    <row r="79" spans="1:17" ht="15.75" x14ac:dyDescent="0.25">
      <c r="A79" s="13" t="s">
        <v>204</v>
      </c>
      <c r="B79" s="44">
        <v>166.66666666666666</v>
      </c>
      <c r="C79" s="27">
        <v>40</v>
      </c>
      <c r="D79" s="27">
        <v>54.31</v>
      </c>
      <c r="E79" s="39">
        <v>144.828</v>
      </c>
      <c r="F79" s="62">
        <f t="shared" si="27"/>
        <v>49.241520000000001</v>
      </c>
      <c r="G79" s="62">
        <f t="shared" si="33"/>
        <v>0.4924152</v>
      </c>
      <c r="H79" s="27">
        <v>1.5509999999999999</v>
      </c>
      <c r="I79" s="27">
        <v>2.2440000000000002</v>
      </c>
      <c r="J79" s="27">
        <v>9.0549999999999997</v>
      </c>
      <c r="K79" s="27">
        <f t="shared" si="34"/>
        <v>12.85</v>
      </c>
      <c r="L79" s="27">
        <f t="shared" si="35"/>
        <v>1636.9426751592357</v>
      </c>
      <c r="M79" s="26">
        <f t="shared" si="36"/>
        <v>556.56050955414014</v>
      </c>
      <c r="N79" s="25">
        <f t="shared" si="37"/>
        <v>5.565605095541402</v>
      </c>
      <c r="O79" s="25">
        <f t="shared" si="29"/>
        <v>1781.7706751592357</v>
      </c>
      <c r="P79" s="25">
        <f t="shared" si="32"/>
        <v>6.058020295541402</v>
      </c>
      <c r="Q79">
        <f t="shared" si="31"/>
        <v>91.871681242758314</v>
      </c>
    </row>
    <row r="80" spans="1:17" ht="15.75" x14ac:dyDescent="0.25">
      <c r="A80" s="13" t="s">
        <v>205</v>
      </c>
      <c r="B80" s="44">
        <v>145.83333333333334</v>
      </c>
      <c r="C80" s="27">
        <v>50</v>
      </c>
      <c r="D80" s="27">
        <v>60.5</v>
      </c>
      <c r="E80" s="39">
        <v>122.47199999999999</v>
      </c>
      <c r="F80" s="62">
        <f t="shared" si="27"/>
        <v>41.640480000000004</v>
      </c>
      <c r="G80" s="62">
        <f t="shared" si="33"/>
        <v>0.41640480000000002</v>
      </c>
      <c r="H80" s="27">
        <v>0.51100000000000001</v>
      </c>
      <c r="I80" s="27">
        <v>1.873</v>
      </c>
      <c r="J80" s="27">
        <v>5.1779999999999999</v>
      </c>
      <c r="K80" s="27">
        <f t="shared" si="34"/>
        <v>7.5619999999999994</v>
      </c>
      <c r="L80" s="27">
        <f t="shared" si="35"/>
        <v>963.31210191082801</v>
      </c>
      <c r="M80" s="26">
        <f t="shared" si="36"/>
        <v>327.52611464968152</v>
      </c>
      <c r="N80" s="25">
        <f t="shared" si="37"/>
        <v>3.2752611464968151</v>
      </c>
      <c r="O80" s="25">
        <f t="shared" si="29"/>
        <v>1085.784101910828</v>
      </c>
      <c r="P80" s="25">
        <f t="shared" si="32"/>
        <v>3.6916659464968151</v>
      </c>
      <c r="Q80">
        <f t="shared" si="31"/>
        <v>88.720409537727946</v>
      </c>
    </row>
    <row r="81" spans="1:17" ht="15.75" x14ac:dyDescent="0.25">
      <c r="A81" s="13" t="s">
        <v>206</v>
      </c>
      <c r="B81" s="44">
        <v>154.16666666666666</v>
      </c>
      <c r="C81" s="24">
        <v>35</v>
      </c>
      <c r="D81" s="24">
        <v>77.92</v>
      </c>
      <c r="E81" s="39">
        <v>104.74</v>
      </c>
      <c r="F81" s="62">
        <f t="shared" si="27"/>
        <v>35.611600000000003</v>
      </c>
      <c r="G81" s="62">
        <f t="shared" si="33"/>
        <v>0.35611599999999999</v>
      </c>
      <c r="H81" s="24">
        <v>0.71</v>
      </c>
      <c r="I81" s="24">
        <v>1.8740000000000001</v>
      </c>
      <c r="J81" s="24">
        <v>2.5049999999999999</v>
      </c>
      <c r="K81" s="27">
        <f t="shared" si="34"/>
        <v>5.0890000000000004</v>
      </c>
      <c r="L81" s="27">
        <f>(K81*10000)/39.25</f>
        <v>1296.5605095541403</v>
      </c>
      <c r="M81" s="26">
        <f t="shared" si="36"/>
        <v>440.83057324840775</v>
      </c>
      <c r="N81" s="25">
        <f t="shared" si="37"/>
        <v>4.4083057324840773</v>
      </c>
      <c r="O81" s="25">
        <f t="shared" si="29"/>
        <v>1401.3005095541403</v>
      </c>
      <c r="P81" s="25">
        <f t="shared" si="32"/>
        <v>4.7644217324840774</v>
      </c>
      <c r="Q81">
        <f t="shared" si="31"/>
        <v>92.525514742492618</v>
      </c>
    </row>
    <row r="82" spans="1:17" ht="15.75" x14ac:dyDescent="0.25">
      <c r="A82" s="13" t="s">
        <v>207</v>
      </c>
      <c r="B82" s="44">
        <v>166.66666666666666</v>
      </c>
      <c r="C82" s="24">
        <v>50</v>
      </c>
      <c r="D82" s="24">
        <v>71.63</v>
      </c>
      <c r="E82" s="39">
        <v>97.64</v>
      </c>
      <c r="F82" s="62">
        <f t="shared" si="27"/>
        <v>33.197600000000001</v>
      </c>
      <c r="G82" s="62">
        <f t="shared" si="33"/>
        <v>0.33197599999999999</v>
      </c>
      <c r="H82" s="24">
        <v>0.57599999999999996</v>
      </c>
      <c r="I82" s="24">
        <v>0.69899999999999995</v>
      </c>
      <c r="J82" s="24">
        <v>3.8519999999999999</v>
      </c>
      <c r="K82" s="27">
        <f t="shared" si="34"/>
        <v>5.1269999999999998</v>
      </c>
      <c r="L82" s="27">
        <f>(K82*10000)/39.25</f>
        <v>1306.2420382165606</v>
      </c>
      <c r="M82" s="26">
        <f t="shared" si="36"/>
        <v>444.12229299363059</v>
      </c>
      <c r="N82" s="25">
        <f t="shared" si="37"/>
        <v>4.4412229299363055</v>
      </c>
      <c r="O82" s="25">
        <f t="shared" si="29"/>
        <v>1403.8820382165607</v>
      </c>
      <c r="P82" s="25">
        <f t="shared" si="32"/>
        <v>4.7731989299363056</v>
      </c>
      <c r="Q82">
        <f t="shared" si="31"/>
        <v>93.044999697835124</v>
      </c>
    </row>
    <row r="83" spans="1:17" ht="15.75" x14ac:dyDescent="0.25">
      <c r="A83" s="13" t="s">
        <v>208</v>
      </c>
      <c r="B83" s="45">
        <v>512</v>
      </c>
      <c r="C83" s="27">
        <v>75</v>
      </c>
      <c r="D83" s="27">
        <v>50.78</v>
      </c>
      <c r="E83" s="62">
        <v>233.87200000000001</v>
      </c>
      <c r="F83" s="62">
        <f t="shared" si="27"/>
        <v>79.516480000000016</v>
      </c>
      <c r="G83" s="62">
        <f>F83*10000/1000000</f>
        <v>0.79516480000000012</v>
      </c>
      <c r="H83" s="24">
        <v>0.51800000000000002</v>
      </c>
      <c r="I83" s="24">
        <v>2.754</v>
      </c>
      <c r="J83" s="24">
        <v>3.4990000000000001</v>
      </c>
      <c r="K83" s="24">
        <f t="shared" si="34"/>
        <v>6.7710000000000008</v>
      </c>
      <c r="L83" s="26">
        <f t="shared" ref="L83:L87" si="38">(10000*K83)/(3.14*3^2)</f>
        <v>2395.9660297239921</v>
      </c>
      <c r="M83" s="26">
        <f t="shared" si="36"/>
        <v>814.6284501061574</v>
      </c>
      <c r="N83" s="25">
        <f>M83*10000/1000000</f>
        <v>8.1462845010615741</v>
      </c>
      <c r="O83" s="25">
        <f t="shared" si="29"/>
        <v>2629.8380297239919</v>
      </c>
      <c r="P83" s="25">
        <f t="shared" si="32"/>
        <v>8.9414493010615743</v>
      </c>
      <c r="Q83">
        <f t="shared" si="31"/>
        <v>91.106980834688684</v>
      </c>
    </row>
    <row r="84" spans="1:17" ht="15.75" x14ac:dyDescent="0.25">
      <c r="A84" s="13" t="s">
        <v>209</v>
      </c>
      <c r="B84" s="45">
        <v>480</v>
      </c>
      <c r="C84" s="27">
        <v>60</v>
      </c>
      <c r="D84" s="27">
        <v>55.11</v>
      </c>
      <c r="E84" s="62">
        <v>287.024</v>
      </c>
      <c r="F84" s="62">
        <f t="shared" si="27"/>
        <v>97.588160000000002</v>
      </c>
      <c r="G84" s="62">
        <f>F84*10000/1000000</f>
        <v>0.97588160000000002</v>
      </c>
      <c r="H84" s="24">
        <v>1.1679999999999999</v>
      </c>
      <c r="I84" s="24">
        <v>1.66</v>
      </c>
      <c r="J84" s="24">
        <v>4.6109999999999998</v>
      </c>
      <c r="K84" s="24">
        <f t="shared" si="34"/>
        <v>7.4390000000000001</v>
      </c>
      <c r="L84" s="26">
        <f t="shared" si="38"/>
        <v>2632.3425336164187</v>
      </c>
      <c r="M84" s="26">
        <f t="shared" si="36"/>
        <v>894.99646142958238</v>
      </c>
      <c r="N84" s="25">
        <f>M84*10000/1000000</f>
        <v>8.9499646142958227</v>
      </c>
      <c r="O84" s="25">
        <f t="shared" si="29"/>
        <v>2919.3665336164186</v>
      </c>
      <c r="P84" s="25">
        <f t="shared" si="32"/>
        <v>9.9258462142958219</v>
      </c>
      <c r="Q84">
        <f t="shared" si="31"/>
        <v>90.16827805981444</v>
      </c>
    </row>
    <row r="85" spans="1:17" ht="15.75" x14ac:dyDescent="0.25">
      <c r="A85" s="13" t="s">
        <v>210</v>
      </c>
      <c r="B85" s="45">
        <v>240</v>
      </c>
      <c r="C85" s="27">
        <v>50</v>
      </c>
      <c r="D85" s="27">
        <v>52.45</v>
      </c>
      <c r="E85" s="62">
        <v>227.696</v>
      </c>
      <c r="F85" s="62">
        <f t="shared" si="27"/>
        <v>77.416640000000001</v>
      </c>
      <c r="G85" s="62">
        <f>F85*10000/1000000</f>
        <v>0.77416640000000003</v>
      </c>
      <c r="H85" s="24">
        <v>0.216</v>
      </c>
      <c r="I85" s="24">
        <v>4.2350000000000003</v>
      </c>
      <c r="J85" s="24">
        <v>2.4340000000000002</v>
      </c>
      <c r="K85" s="24">
        <f t="shared" si="34"/>
        <v>6.8850000000000007</v>
      </c>
      <c r="L85" s="26">
        <f t="shared" si="38"/>
        <v>2436.3057324840761</v>
      </c>
      <c r="M85" s="26">
        <f t="shared" si="36"/>
        <v>828.34394904458588</v>
      </c>
      <c r="N85" s="25">
        <f>M85*10000/1000000</f>
        <v>8.2834394904458595</v>
      </c>
      <c r="O85" s="25">
        <f t="shared" si="29"/>
        <v>2664.001732484076</v>
      </c>
      <c r="P85" s="25">
        <f t="shared" si="32"/>
        <v>9.0576058904458598</v>
      </c>
      <c r="Q85">
        <f t="shared" si="31"/>
        <v>91.452858411331349</v>
      </c>
    </row>
    <row r="86" spans="1:17" ht="15.75" x14ac:dyDescent="0.25">
      <c r="A86" s="13" t="s">
        <v>211</v>
      </c>
      <c r="B86" s="45">
        <v>288</v>
      </c>
      <c r="C86" s="27">
        <v>35</v>
      </c>
      <c r="D86" s="27">
        <v>54.38</v>
      </c>
      <c r="E86" s="62">
        <v>232.672</v>
      </c>
      <c r="F86" s="62">
        <f t="shared" si="27"/>
        <v>79.10848</v>
      </c>
      <c r="G86" s="62">
        <f>F86*10000/1000000</f>
        <v>0.79108480000000003</v>
      </c>
      <c r="H86" s="24">
        <v>0.48099999999999998</v>
      </c>
      <c r="I86" s="24">
        <v>3.6320000000000001</v>
      </c>
      <c r="J86" s="24">
        <v>3.907</v>
      </c>
      <c r="K86" s="24">
        <f t="shared" si="34"/>
        <v>8.02</v>
      </c>
      <c r="L86" s="26">
        <f t="shared" si="38"/>
        <v>2837.9334748761498</v>
      </c>
      <c r="M86" s="26">
        <f t="shared" si="36"/>
        <v>964.89738145789102</v>
      </c>
      <c r="N86" s="25">
        <f>M86*10000/1000000</f>
        <v>9.648973814578909</v>
      </c>
      <c r="O86" s="25">
        <f t="shared" si="29"/>
        <v>3070.6054748761499</v>
      </c>
      <c r="P86" s="25">
        <f t="shared" si="32"/>
        <v>10.440058614578909</v>
      </c>
      <c r="Q86">
        <f t="shared" si="31"/>
        <v>92.422601929693201</v>
      </c>
    </row>
    <row r="87" spans="1:17" ht="15.75" x14ac:dyDescent="0.25">
      <c r="A87" s="13" t="s">
        <v>212</v>
      </c>
      <c r="B87" s="46">
        <v>192</v>
      </c>
      <c r="C87" s="29">
        <v>50</v>
      </c>
      <c r="D87" s="29">
        <v>40.81</v>
      </c>
      <c r="E87" s="63">
        <v>256.59199999999998</v>
      </c>
      <c r="F87" s="62">
        <f t="shared" si="27"/>
        <v>87.241280000000003</v>
      </c>
      <c r="G87" s="63">
        <f>F87*10000/1000000</f>
        <v>0.8724128000000001</v>
      </c>
      <c r="H87" s="29">
        <v>0.77600000000000002</v>
      </c>
      <c r="I87" s="29">
        <v>2.4569999999999999</v>
      </c>
      <c r="J87" s="29">
        <v>3.8450000000000002</v>
      </c>
      <c r="K87" s="29">
        <f t="shared" si="34"/>
        <v>7.0779999999999994</v>
      </c>
      <c r="L87" s="32">
        <f t="shared" si="38"/>
        <v>2504.6001415428163</v>
      </c>
      <c r="M87" s="32">
        <f t="shared" si="36"/>
        <v>851.56404812455764</v>
      </c>
      <c r="N87" s="30">
        <f>M87*10000/1000000</f>
        <v>8.5156404812455779</v>
      </c>
      <c r="O87" s="25">
        <f t="shared" si="29"/>
        <v>2761.1921415428164</v>
      </c>
      <c r="P87" s="30">
        <f t="shared" si="32"/>
        <v>9.3880532812455773</v>
      </c>
      <c r="Q87">
        <f t="shared" si="31"/>
        <v>90.707202293548846</v>
      </c>
    </row>
    <row r="88" spans="1:17" ht="15.75" x14ac:dyDescent="0.25">
      <c r="A88" s="49" t="s">
        <v>102</v>
      </c>
      <c r="B88" s="48">
        <f>AVERAGE(B48:B87)</f>
        <v>247.94166666666666</v>
      </c>
      <c r="C88" s="48">
        <f t="shared" ref="C88:Q88" si="39">AVERAGE(C48:C87)</f>
        <v>47.25</v>
      </c>
      <c r="D88" s="48">
        <f t="shared" si="39"/>
        <v>55.134749999999997</v>
      </c>
      <c r="E88" s="48">
        <f t="shared" si="39"/>
        <v>155.94170000000003</v>
      </c>
      <c r="F88" s="48">
        <f t="shared" si="39"/>
        <v>53.020178000000001</v>
      </c>
      <c r="G88" s="48">
        <f t="shared" si="39"/>
        <v>0.53020177999999984</v>
      </c>
      <c r="H88" s="48">
        <f t="shared" si="39"/>
        <v>0.68974999999999986</v>
      </c>
      <c r="I88" s="48">
        <f t="shared" si="39"/>
        <v>2.2642307692307688</v>
      </c>
      <c r="J88" s="48">
        <f t="shared" si="39"/>
        <v>3.7492249999999991</v>
      </c>
      <c r="K88" s="48">
        <f t="shared" si="39"/>
        <v>6.1420250000000003</v>
      </c>
      <c r="L88" s="48">
        <f t="shared" si="39"/>
        <v>1669.8573956121727</v>
      </c>
      <c r="M88" s="48">
        <f t="shared" si="39"/>
        <v>567.7515145081386</v>
      </c>
      <c r="N88" s="48">
        <f t="shared" si="39"/>
        <v>5.6775151450813874</v>
      </c>
      <c r="O88" s="35">
        <f t="shared" si="39"/>
        <v>1825.7990956121728</v>
      </c>
      <c r="P88" s="35">
        <f t="shared" si="39"/>
        <v>6.2077169250813871</v>
      </c>
      <c r="Q88" s="35">
        <f t="shared" si="39"/>
        <v>90.931094340502526</v>
      </c>
    </row>
    <row r="89" spans="1:17" ht="15.75" x14ac:dyDescent="0.25">
      <c r="A89" s="49" t="s">
        <v>103</v>
      </c>
      <c r="B89" s="50">
        <f>STDEVA(B48:B87)</f>
        <v>91.603603404533956</v>
      </c>
      <c r="C89" s="50">
        <f t="shared" ref="C89:Q89" si="40">STDEVA(C48:C87)</f>
        <v>13.394889955616541</v>
      </c>
      <c r="D89" s="50">
        <f t="shared" si="40"/>
        <v>13.206822826352569</v>
      </c>
      <c r="E89" s="50">
        <f t="shared" si="40"/>
        <v>76.536653267869951</v>
      </c>
      <c r="F89" s="50">
        <f t="shared" si="40"/>
        <v>26.022462111075782</v>
      </c>
      <c r="G89" s="50">
        <f t="shared" si="40"/>
        <v>0.26022462111075839</v>
      </c>
      <c r="H89" s="50">
        <f t="shared" si="40"/>
        <v>0.38064545385235021</v>
      </c>
      <c r="I89" s="50">
        <f t="shared" si="40"/>
        <v>1.4991802753423982</v>
      </c>
      <c r="J89" s="50">
        <f t="shared" si="40"/>
        <v>2.2852986057204201</v>
      </c>
      <c r="K89" s="50">
        <f t="shared" si="40"/>
        <v>3.4901542210249752</v>
      </c>
      <c r="L89" s="50">
        <f t="shared" si="40"/>
        <v>702.31176085901518</v>
      </c>
      <c r="M89" s="50">
        <f t="shared" si="40"/>
        <v>238.78599869206556</v>
      </c>
      <c r="N89" s="50">
        <f t="shared" si="40"/>
        <v>2.3878599869206529</v>
      </c>
      <c r="O89" s="36">
        <f t="shared" si="40"/>
        <v>757.5372761813361</v>
      </c>
      <c r="P89" s="36">
        <f t="shared" si="40"/>
        <v>2.5756267390165402</v>
      </c>
      <c r="Q89" s="36">
        <f t="shared" si="40"/>
        <v>3.6885683350214853</v>
      </c>
    </row>
    <row r="90" spans="1:17" ht="15.75" x14ac:dyDescent="0.25">
      <c r="A90" s="51" t="s">
        <v>104</v>
      </c>
      <c r="B90" s="52">
        <f>CONFIDENCE(0.05,B89,40)</f>
        <v>28.387729165663675</v>
      </c>
      <c r="C90" s="52">
        <f t="shared" ref="C90:Q90" si="41">CONFIDENCE(0.05,C89,40)</f>
        <v>4.1510431263787</v>
      </c>
      <c r="D90" s="52">
        <f t="shared" si="41"/>
        <v>4.0927615901499044</v>
      </c>
      <c r="E90" s="52">
        <f t="shared" si="41"/>
        <v>23.718518742321237</v>
      </c>
      <c r="F90" s="52">
        <f t="shared" si="41"/>
        <v>8.0642963723892187</v>
      </c>
      <c r="G90" s="52">
        <f t="shared" si="41"/>
        <v>8.0642963723892375E-2</v>
      </c>
      <c r="H90" s="52">
        <f t="shared" si="41"/>
        <v>0.11796108068350092</v>
      </c>
      <c r="I90" s="52">
        <f t="shared" si="41"/>
        <v>0.46459224359310147</v>
      </c>
      <c r="J90" s="52">
        <f t="shared" si="41"/>
        <v>0.70820836157902844</v>
      </c>
      <c r="K90" s="52">
        <f t="shared" si="41"/>
        <v>1.081590124084038</v>
      </c>
      <c r="L90" s="52">
        <f t="shared" si="41"/>
        <v>217.64467025474335</v>
      </c>
      <c r="M90" s="52">
        <f t="shared" si="41"/>
        <v>73.999187886612859</v>
      </c>
      <c r="N90" s="52">
        <f t="shared" si="41"/>
        <v>0.73999187886612783</v>
      </c>
      <c r="O90" s="78">
        <f t="shared" si="41"/>
        <v>234.75892028136033</v>
      </c>
      <c r="P90" s="78">
        <f t="shared" si="41"/>
        <v>0.79818032895662427</v>
      </c>
      <c r="Q90" s="78">
        <f t="shared" si="41"/>
        <v>1.1430781651811117</v>
      </c>
    </row>
    <row r="91" spans="1:17" ht="15.75" x14ac:dyDescent="0.25">
      <c r="E91" s="23"/>
      <c r="F91" s="23"/>
      <c r="G91" s="23"/>
      <c r="L91" s="53"/>
      <c r="M91" s="53"/>
      <c r="N91" s="23"/>
      <c r="O91" s="25"/>
      <c r="P91" s="23"/>
    </row>
    <row r="92" spans="1:17" ht="15.75" x14ac:dyDescent="0.25">
      <c r="A92" s="61" t="s">
        <v>71</v>
      </c>
      <c r="E92" s="23"/>
      <c r="F92" s="23"/>
      <c r="G92" s="23"/>
      <c r="L92" s="53"/>
      <c r="M92" s="53"/>
      <c r="N92" s="23"/>
      <c r="O92" s="25"/>
      <c r="P92" s="23"/>
    </row>
    <row r="93" spans="1:17" ht="19.5" x14ac:dyDescent="0.35">
      <c r="A93" s="22" t="s">
        <v>47</v>
      </c>
      <c r="B93" s="22" t="s">
        <v>87</v>
      </c>
      <c r="C93" s="41" t="s">
        <v>88</v>
      </c>
      <c r="D93" s="22" t="s">
        <v>89</v>
      </c>
      <c r="E93" s="23" t="s">
        <v>90</v>
      </c>
      <c r="F93" s="23" t="s">
        <v>91</v>
      </c>
      <c r="G93" s="23" t="s">
        <v>92</v>
      </c>
      <c r="H93" s="23" t="s">
        <v>93</v>
      </c>
      <c r="I93" s="23" t="s">
        <v>94</v>
      </c>
      <c r="J93" s="23" t="s">
        <v>95</v>
      </c>
      <c r="K93" s="23" t="s">
        <v>96</v>
      </c>
      <c r="L93" s="23" t="s">
        <v>97</v>
      </c>
      <c r="M93" s="23" t="s">
        <v>98</v>
      </c>
      <c r="N93" s="23" t="s">
        <v>99</v>
      </c>
      <c r="O93" s="23" t="s">
        <v>100</v>
      </c>
      <c r="P93" s="23" t="s">
        <v>101</v>
      </c>
      <c r="Q93" s="60" t="s">
        <v>262</v>
      </c>
    </row>
    <row r="94" spans="1:17" ht="15.75" x14ac:dyDescent="0.25">
      <c r="A94" s="13" t="s">
        <v>229</v>
      </c>
      <c r="B94" s="13">
        <v>1200</v>
      </c>
      <c r="C94" s="13">
        <v>85</v>
      </c>
      <c r="D94" s="13">
        <v>29.75</v>
      </c>
      <c r="E94" s="26">
        <v>205.76</v>
      </c>
      <c r="F94" s="65">
        <f>E94*0.34</f>
        <v>69.958399999999997</v>
      </c>
      <c r="G94" s="65">
        <f>F94*10000/1000000</f>
        <v>0.69958399999999998</v>
      </c>
      <c r="H94" s="27">
        <v>1.17</v>
      </c>
      <c r="I94" s="27">
        <v>3.3140000000000001</v>
      </c>
      <c r="J94" s="27">
        <v>2.83</v>
      </c>
      <c r="K94" s="27">
        <f>SUM(H94,J94)</f>
        <v>4</v>
      </c>
      <c r="L94" s="27">
        <f>(K94*10000/19.625)</f>
        <v>2038.216560509554</v>
      </c>
      <c r="M94" s="55">
        <f>L94*0.34</f>
        <v>692.99363057324842</v>
      </c>
      <c r="N94" s="54">
        <f>M94*10000/1000000</f>
        <v>6.9299363057324843</v>
      </c>
      <c r="O94" s="25">
        <f>SUM(E94,L94)</f>
        <v>2243.976560509554</v>
      </c>
      <c r="P94" s="54">
        <f t="shared" ref="P94:P113" si="42">SUM(G94,N94)</f>
        <v>7.6295203057324841</v>
      </c>
      <c r="Q94">
        <f t="shared" si="31"/>
        <v>90.83056375806008</v>
      </c>
    </row>
    <row r="95" spans="1:17" ht="15.75" x14ac:dyDescent="0.25">
      <c r="A95" s="13" t="s">
        <v>230</v>
      </c>
      <c r="B95" s="13">
        <v>800</v>
      </c>
      <c r="C95" s="13">
        <v>65</v>
      </c>
      <c r="D95" s="13">
        <v>61.1</v>
      </c>
      <c r="E95" s="26">
        <v>219.84</v>
      </c>
      <c r="F95" s="65">
        <f t="shared" ref="F95:F133" si="43">E95*0.34</f>
        <v>74.74560000000001</v>
      </c>
      <c r="G95" s="65">
        <f t="shared" ref="G95:G113" si="44">F95*10000/1000000</f>
        <v>0.74745600000000012</v>
      </c>
      <c r="H95" s="27">
        <v>1.0529999999999999</v>
      </c>
      <c r="I95" s="27">
        <v>2.5099999999999998</v>
      </c>
      <c r="J95" s="27">
        <v>0.73499999999999999</v>
      </c>
      <c r="K95" s="27">
        <f t="shared" ref="K95:K113" si="45">SUM(H95,J95)</f>
        <v>1.7879999999999998</v>
      </c>
      <c r="L95" s="27">
        <f t="shared" ref="L95:L113" si="46">(K95*10000/19.625)</f>
        <v>911.08280254777048</v>
      </c>
      <c r="M95" s="55">
        <f t="shared" ref="M95:M113" si="47">L95*0.34</f>
        <v>309.76815286624196</v>
      </c>
      <c r="N95" s="54">
        <f t="shared" ref="N95:N113" si="48">M95*10000/1000000</f>
        <v>3.0976815286624193</v>
      </c>
      <c r="O95" s="25">
        <f t="shared" ref="O95:O133" si="49">SUM(E95,L95)</f>
        <v>1130.9228025477705</v>
      </c>
      <c r="P95" s="54">
        <f t="shared" si="42"/>
        <v>3.8451375286624194</v>
      </c>
      <c r="Q95">
        <f t="shared" si="31"/>
        <v>80.561007391066923</v>
      </c>
    </row>
    <row r="96" spans="1:17" ht="15.75" x14ac:dyDescent="0.25">
      <c r="A96" s="13" t="s">
        <v>213</v>
      </c>
      <c r="B96" s="13">
        <v>752</v>
      </c>
      <c r="C96" s="13">
        <v>65</v>
      </c>
      <c r="D96" s="13">
        <v>45.9</v>
      </c>
      <c r="E96" s="26">
        <v>234.4</v>
      </c>
      <c r="F96" s="65">
        <f t="shared" si="43"/>
        <v>79.696000000000012</v>
      </c>
      <c r="G96" s="65">
        <f t="shared" si="44"/>
        <v>0.79696000000000011</v>
      </c>
      <c r="H96" s="27">
        <v>1.5660000000000001</v>
      </c>
      <c r="I96" s="27">
        <v>2.8969999999999998</v>
      </c>
      <c r="J96" s="27">
        <v>2.19</v>
      </c>
      <c r="K96" s="27">
        <f t="shared" si="45"/>
        <v>3.7560000000000002</v>
      </c>
      <c r="L96" s="27">
        <f t="shared" si="46"/>
        <v>1913.8853503184714</v>
      </c>
      <c r="M96" s="55">
        <f t="shared" si="47"/>
        <v>650.7210191082803</v>
      </c>
      <c r="N96" s="54">
        <f t="shared" si="48"/>
        <v>6.5072101910828026</v>
      </c>
      <c r="O96" s="25">
        <f t="shared" si="49"/>
        <v>2148.2853503184715</v>
      </c>
      <c r="P96" s="54">
        <f t="shared" si="42"/>
        <v>7.304170191082803</v>
      </c>
      <c r="Q96">
        <f t="shared" si="31"/>
        <v>89.088972749115868</v>
      </c>
    </row>
    <row r="97" spans="1:17" ht="15.75" x14ac:dyDescent="0.25">
      <c r="A97" s="13" t="s">
        <v>214</v>
      </c>
      <c r="B97" s="13">
        <v>500</v>
      </c>
      <c r="C97" s="13">
        <v>65</v>
      </c>
      <c r="D97" s="13">
        <v>40.549999999999997</v>
      </c>
      <c r="E97" s="26">
        <v>405.76</v>
      </c>
      <c r="F97" s="65">
        <f t="shared" si="43"/>
        <v>137.95840000000001</v>
      </c>
      <c r="G97" s="65">
        <f t="shared" si="44"/>
        <v>1.3795840000000001</v>
      </c>
      <c r="H97" s="27">
        <v>1.3380000000000001</v>
      </c>
      <c r="I97" s="27">
        <v>3.1</v>
      </c>
      <c r="J97" s="27">
        <v>1.2609999999999999</v>
      </c>
      <c r="K97" s="27">
        <f t="shared" si="45"/>
        <v>2.5990000000000002</v>
      </c>
      <c r="L97" s="27">
        <f t="shared" si="46"/>
        <v>1324.3312101910831</v>
      </c>
      <c r="M97" s="55">
        <f t="shared" si="47"/>
        <v>450.27261146496829</v>
      </c>
      <c r="N97" s="54">
        <f t="shared" si="48"/>
        <v>4.5027261146496835</v>
      </c>
      <c r="O97" s="25">
        <f t="shared" si="49"/>
        <v>1730.0912101910831</v>
      </c>
      <c r="P97" s="54">
        <f t="shared" si="42"/>
        <v>5.8823101146496839</v>
      </c>
      <c r="Q97">
        <f t="shared" si="31"/>
        <v>76.546901249490475</v>
      </c>
    </row>
    <row r="98" spans="1:17" ht="15.75" x14ac:dyDescent="0.25">
      <c r="A98" s="13" t="s">
        <v>215</v>
      </c>
      <c r="B98" s="13">
        <v>433</v>
      </c>
      <c r="C98" s="13">
        <v>60</v>
      </c>
      <c r="D98" s="13">
        <v>53.17</v>
      </c>
      <c r="E98" s="26">
        <v>398.12799999999999</v>
      </c>
      <c r="F98" s="65">
        <f t="shared" si="43"/>
        <v>135.36351999999999</v>
      </c>
      <c r="G98" s="65">
        <f t="shared" si="44"/>
        <v>1.3536352</v>
      </c>
      <c r="H98" s="27">
        <v>1.5780000000000001</v>
      </c>
      <c r="I98" s="27">
        <v>1.337</v>
      </c>
      <c r="J98" s="27">
        <v>2.9380000000000002</v>
      </c>
      <c r="K98" s="27">
        <f t="shared" si="45"/>
        <v>4.516</v>
      </c>
      <c r="L98" s="27">
        <f t="shared" si="46"/>
        <v>2301.1464968152868</v>
      </c>
      <c r="M98" s="55">
        <f t="shared" si="47"/>
        <v>782.38980891719757</v>
      </c>
      <c r="N98" s="54">
        <f t="shared" si="48"/>
        <v>7.8238980891719763</v>
      </c>
      <c r="O98" s="25">
        <f t="shared" si="49"/>
        <v>2699.274496815287</v>
      </c>
      <c r="P98" s="54">
        <f t="shared" si="42"/>
        <v>9.1775332891719756</v>
      </c>
      <c r="Q98">
        <f t="shared" si="31"/>
        <v>85.250555270694861</v>
      </c>
    </row>
    <row r="99" spans="1:17" ht="15.75" x14ac:dyDescent="0.25">
      <c r="A99" s="13" t="s">
        <v>216</v>
      </c>
      <c r="B99" s="13">
        <v>583</v>
      </c>
      <c r="C99" s="13">
        <v>70</v>
      </c>
      <c r="D99" s="13">
        <v>50</v>
      </c>
      <c r="E99" s="26">
        <v>302.024</v>
      </c>
      <c r="F99" s="65">
        <f t="shared" si="43"/>
        <v>102.68816000000001</v>
      </c>
      <c r="G99" s="65">
        <f t="shared" si="44"/>
        <v>1.0268816000000001</v>
      </c>
      <c r="H99" s="27">
        <v>0.39200000000000002</v>
      </c>
      <c r="I99" s="27">
        <v>0.85</v>
      </c>
      <c r="J99" s="27">
        <v>4.28</v>
      </c>
      <c r="K99" s="27">
        <f t="shared" si="45"/>
        <v>4.6720000000000006</v>
      </c>
      <c r="L99" s="27">
        <f t="shared" si="46"/>
        <v>2380.6369426751594</v>
      </c>
      <c r="M99" s="55">
        <f t="shared" si="47"/>
        <v>809.4165605095543</v>
      </c>
      <c r="N99" s="54">
        <f t="shared" si="48"/>
        <v>8.0941656050955437</v>
      </c>
      <c r="O99" s="25">
        <f t="shared" si="49"/>
        <v>2682.6609426751593</v>
      </c>
      <c r="P99" s="54">
        <f t="shared" si="42"/>
        <v>9.1210472050955431</v>
      </c>
      <c r="Q99">
        <f t="shared" si="31"/>
        <v>88.741626077471409</v>
      </c>
    </row>
    <row r="100" spans="1:17" ht="15.75" x14ac:dyDescent="0.25">
      <c r="A100" s="13" t="s">
        <v>217</v>
      </c>
      <c r="B100" s="13">
        <v>583</v>
      </c>
      <c r="C100" s="13">
        <v>70</v>
      </c>
      <c r="D100" s="13">
        <v>49.02</v>
      </c>
      <c r="E100" s="26">
        <v>410.22399999999999</v>
      </c>
      <c r="F100" s="65">
        <f t="shared" si="43"/>
        <v>139.47615999999999</v>
      </c>
      <c r="G100" s="65">
        <f t="shared" si="44"/>
        <v>1.3947615999999998</v>
      </c>
      <c r="H100" s="27">
        <v>1.3320000000000001</v>
      </c>
      <c r="I100" s="27">
        <v>1.1419999999999999</v>
      </c>
      <c r="J100" s="27">
        <v>3.1579999999999999</v>
      </c>
      <c r="K100" s="27">
        <f t="shared" si="45"/>
        <v>4.49</v>
      </c>
      <c r="L100" s="27">
        <f t="shared" si="46"/>
        <v>2287.8980891719743</v>
      </c>
      <c r="M100" s="55">
        <f t="shared" si="47"/>
        <v>777.8853503184713</v>
      </c>
      <c r="N100" s="54">
        <f t="shared" si="48"/>
        <v>7.7788535031847132</v>
      </c>
      <c r="O100" s="25">
        <f t="shared" si="49"/>
        <v>2698.1220891719745</v>
      </c>
      <c r="P100" s="54">
        <f t="shared" si="42"/>
        <v>9.1736151031847122</v>
      </c>
      <c r="Q100">
        <f t="shared" si="31"/>
        <v>84.795943754869384</v>
      </c>
    </row>
    <row r="101" spans="1:17" ht="15.75" x14ac:dyDescent="0.25">
      <c r="A101" s="13" t="s">
        <v>218</v>
      </c>
      <c r="B101" s="13">
        <v>583</v>
      </c>
      <c r="C101" s="13">
        <v>65</v>
      </c>
      <c r="D101" s="13">
        <v>38.869999999999997</v>
      </c>
      <c r="E101" s="26">
        <v>351.01600000000002</v>
      </c>
      <c r="F101" s="65">
        <f t="shared" si="43"/>
        <v>119.34544000000001</v>
      </c>
      <c r="G101" s="65">
        <f t="shared" si="44"/>
        <v>1.1934544000000002</v>
      </c>
      <c r="H101" s="27">
        <v>2.323</v>
      </c>
      <c r="I101" s="27">
        <v>1.345</v>
      </c>
      <c r="J101" s="27">
        <v>2.7360000000000002</v>
      </c>
      <c r="K101" s="27">
        <f t="shared" si="45"/>
        <v>5.0590000000000002</v>
      </c>
      <c r="L101" s="27">
        <f t="shared" si="46"/>
        <v>2577.8343949044588</v>
      </c>
      <c r="M101" s="55">
        <f t="shared" si="47"/>
        <v>876.46369426751608</v>
      </c>
      <c r="N101" s="54">
        <f t="shared" si="48"/>
        <v>8.7646369426751605</v>
      </c>
      <c r="O101" s="25">
        <f t="shared" si="49"/>
        <v>2928.8503949044589</v>
      </c>
      <c r="P101" s="54">
        <f t="shared" si="42"/>
        <v>9.9580913426751607</v>
      </c>
      <c r="Q101">
        <f t="shared" si="31"/>
        <v>88.015229435730518</v>
      </c>
    </row>
    <row r="102" spans="1:17" ht="15.75" x14ac:dyDescent="0.25">
      <c r="A102" s="13" t="s">
        <v>219</v>
      </c>
      <c r="B102" s="13">
        <v>533</v>
      </c>
      <c r="C102" s="13">
        <v>65</v>
      </c>
      <c r="D102" s="13">
        <v>55.15</v>
      </c>
      <c r="E102" s="26">
        <v>390.488</v>
      </c>
      <c r="F102" s="65">
        <f t="shared" si="43"/>
        <v>132.76592000000002</v>
      </c>
      <c r="G102" s="65">
        <f t="shared" si="44"/>
        <v>1.3276592000000003</v>
      </c>
      <c r="H102" s="27">
        <v>0.86899999999999999</v>
      </c>
      <c r="I102" s="27">
        <v>2.5369999999999999</v>
      </c>
      <c r="J102" s="27">
        <v>1.1220000000000001</v>
      </c>
      <c r="K102" s="27">
        <f t="shared" si="45"/>
        <v>1.9910000000000001</v>
      </c>
      <c r="L102" s="27">
        <f t="shared" si="46"/>
        <v>1014.5222929936306</v>
      </c>
      <c r="M102" s="55">
        <f t="shared" si="47"/>
        <v>344.93757961783444</v>
      </c>
      <c r="N102" s="54">
        <f t="shared" si="48"/>
        <v>3.4493757961783444</v>
      </c>
      <c r="O102" s="25">
        <f t="shared" si="49"/>
        <v>1405.0102929936306</v>
      </c>
      <c r="P102" s="54">
        <f t="shared" si="42"/>
        <v>4.7770349961783447</v>
      </c>
      <c r="Q102">
        <f t="shared" si="31"/>
        <v>72.207463393880616</v>
      </c>
    </row>
    <row r="103" spans="1:17" ht="15.75" x14ac:dyDescent="0.25">
      <c r="A103" s="13" t="s">
        <v>220</v>
      </c>
      <c r="B103" s="13">
        <v>487</v>
      </c>
      <c r="C103" s="13">
        <v>65</v>
      </c>
      <c r="D103" s="13">
        <v>59.59</v>
      </c>
      <c r="E103" s="26">
        <v>292.98399999999998</v>
      </c>
      <c r="F103" s="65">
        <f t="shared" si="43"/>
        <v>99.614559999999997</v>
      </c>
      <c r="G103" s="65">
        <f t="shared" si="44"/>
        <v>0.99614559999999996</v>
      </c>
      <c r="H103" s="27">
        <v>0.68600000000000005</v>
      </c>
      <c r="I103" s="27">
        <v>1.2589999999999999</v>
      </c>
      <c r="J103" s="27">
        <v>2.004</v>
      </c>
      <c r="K103" s="27">
        <f t="shared" si="45"/>
        <v>2.69</v>
      </c>
      <c r="L103" s="27">
        <f t="shared" si="46"/>
        <v>1370.7006369426751</v>
      </c>
      <c r="M103" s="55">
        <f t="shared" si="47"/>
        <v>466.03821656050957</v>
      </c>
      <c r="N103" s="54">
        <f t="shared" si="48"/>
        <v>4.6603821656050952</v>
      </c>
      <c r="O103" s="25">
        <f t="shared" si="49"/>
        <v>1663.6846369426751</v>
      </c>
      <c r="P103" s="54">
        <f t="shared" si="42"/>
        <v>5.6565277656050954</v>
      </c>
      <c r="Q103">
        <f t="shared" si="31"/>
        <v>82.389450891461522</v>
      </c>
    </row>
    <row r="104" spans="1:17" ht="15.75" x14ac:dyDescent="0.25">
      <c r="A104" s="13" t="s">
        <v>221</v>
      </c>
      <c r="B104" s="13">
        <v>367</v>
      </c>
      <c r="C104" s="13">
        <v>55</v>
      </c>
      <c r="D104" s="13">
        <v>60.33</v>
      </c>
      <c r="E104" s="26">
        <v>319.40800000000002</v>
      </c>
      <c r="F104" s="65">
        <f t="shared" si="43"/>
        <v>108.59872000000001</v>
      </c>
      <c r="G104" s="65">
        <f t="shared" si="44"/>
        <v>1.0859872000000002</v>
      </c>
      <c r="H104" s="27">
        <v>1.218</v>
      </c>
      <c r="I104" s="27">
        <v>1.425</v>
      </c>
      <c r="J104" s="27">
        <v>1.427</v>
      </c>
      <c r="K104" s="27">
        <f t="shared" si="45"/>
        <v>2.645</v>
      </c>
      <c r="L104" s="27">
        <f t="shared" si="46"/>
        <v>1347.7707006369426</v>
      </c>
      <c r="M104" s="55">
        <f t="shared" si="47"/>
        <v>458.2420382165605</v>
      </c>
      <c r="N104" s="54">
        <f t="shared" si="48"/>
        <v>4.5824203821656049</v>
      </c>
      <c r="O104" s="25">
        <f t="shared" si="49"/>
        <v>1667.1787006369427</v>
      </c>
      <c r="P104" s="54">
        <f t="shared" si="42"/>
        <v>5.6684075821656048</v>
      </c>
      <c r="Q104">
        <f t="shared" si="31"/>
        <v>80.841405910597899</v>
      </c>
    </row>
    <row r="105" spans="1:17" ht="15.75" x14ac:dyDescent="0.25">
      <c r="A105" s="13" t="s">
        <v>222</v>
      </c>
      <c r="B105" s="13">
        <v>350</v>
      </c>
      <c r="C105" s="13">
        <v>55</v>
      </c>
      <c r="D105" s="13">
        <v>62.33</v>
      </c>
      <c r="E105" s="26">
        <v>460.77600000000001</v>
      </c>
      <c r="F105" s="65">
        <f t="shared" si="43"/>
        <v>156.66384000000002</v>
      </c>
      <c r="G105" s="65">
        <f t="shared" si="44"/>
        <v>1.5666384000000002</v>
      </c>
      <c r="H105" s="27">
        <v>0.98899999999999999</v>
      </c>
      <c r="I105" s="27">
        <v>0.77600000000000002</v>
      </c>
      <c r="J105" s="27">
        <v>1.0660000000000001</v>
      </c>
      <c r="K105" s="27">
        <f t="shared" si="45"/>
        <v>2.0550000000000002</v>
      </c>
      <c r="L105" s="27">
        <f t="shared" si="46"/>
        <v>1047.1337579617834</v>
      </c>
      <c r="M105" s="55">
        <f t="shared" si="47"/>
        <v>356.02547770700642</v>
      </c>
      <c r="N105" s="54">
        <f t="shared" si="48"/>
        <v>3.5602547770700639</v>
      </c>
      <c r="O105" s="25">
        <f t="shared" si="49"/>
        <v>1507.9097579617835</v>
      </c>
      <c r="P105" s="54">
        <f t="shared" si="42"/>
        <v>5.1268931770700643</v>
      </c>
      <c r="Q105">
        <f t="shared" si="31"/>
        <v>69.442733720164838</v>
      </c>
    </row>
    <row r="106" spans="1:17" ht="15.75" x14ac:dyDescent="0.25">
      <c r="A106" s="13" t="s">
        <v>223</v>
      </c>
      <c r="B106" s="13">
        <v>600</v>
      </c>
      <c r="C106" s="13">
        <v>60</v>
      </c>
      <c r="D106" s="13">
        <v>33.58</v>
      </c>
      <c r="E106" s="26">
        <v>272.38400000000001</v>
      </c>
      <c r="F106" s="65">
        <f t="shared" si="43"/>
        <v>92.610560000000007</v>
      </c>
      <c r="G106" s="65">
        <f t="shared" si="44"/>
        <v>0.92610560000000008</v>
      </c>
      <c r="H106" s="27">
        <v>1.236</v>
      </c>
      <c r="I106" s="27">
        <v>1.98</v>
      </c>
      <c r="J106" s="27">
        <v>1.8879999999999999</v>
      </c>
      <c r="K106" s="27">
        <f t="shared" si="45"/>
        <v>3.1239999999999997</v>
      </c>
      <c r="L106" s="27">
        <f t="shared" si="46"/>
        <v>1591.8471337579615</v>
      </c>
      <c r="M106" s="55">
        <f t="shared" si="47"/>
        <v>541.22802547770698</v>
      </c>
      <c r="N106" s="54">
        <f t="shared" si="48"/>
        <v>5.4122802547770705</v>
      </c>
      <c r="O106" s="25">
        <f t="shared" si="49"/>
        <v>1864.2311337579615</v>
      </c>
      <c r="P106" s="54">
        <f t="shared" si="42"/>
        <v>6.3383858547770711</v>
      </c>
      <c r="Q106">
        <f t="shared" si="31"/>
        <v>85.388936217853967</v>
      </c>
    </row>
    <row r="107" spans="1:17" ht="15.75" x14ac:dyDescent="0.25">
      <c r="A107" s="13" t="s">
        <v>224</v>
      </c>
      <c r="B107" s="13">
        <v>600</v>
      </c>
      <c r="C107" s="13">
        <v>55</v>
      </c>
      <c r="D107" s="13">
        <v>43.64</v>
      </c>
      <c r="E107" s="26">
        <v>281.096</v>
      </c>
      <c r="F107" s="65">
        <f t="shared" si="43"/>
        <v>95.572640000000007</v>
      </c>
      <c r="G107" s="65">
        <f t="shared" si="44"/>
        <v>0.95572639999999998</v>
      </c>
      <c r="H107" s="27">
        <v>1.9410000000000001</v>
      </c>
      <c r="I107" s="27">
        <v>2.6739999999999999</v>
      </c>
      <c r="J107" s="27">
        <v>2.2000000000000002</v>
      </c>
      <c r="K107" s="27">
        <f t="shared" si="45"/>
        <v>4.141</v>
      </c>
      <c r="L107" s="27">
        <f t="shared" si="46"/>
        <v>2110.063694267516</v>
      </c>
      <c r="M107" s="55">
        <f t="shared" si="47"/>
        <v>717.42165605095545</v>
      </c>
      <c r="N107" s="54">
        <f t="shared" si="48"/>
        <v>7.1742165605095538</v>
      </c>
      <c r="O107" s="25">
        <f t="shared" si="49"/>
        <v>2391.159694267516</v>
      </c>
      <c r="P107" s="54">
        <f t="shared" si="42"/>
        <v>8.1299429605095543</v>
      </c>
      <c r="Q107">
        <f t="shared" si="31"/>
        <v>88.244365247796296</v>
      </c>
    </row>
    <row r="108" spans="1:17" ht="15.75" x14ac:dyDescent="0.25">
      <c r="A108" s="13" t="s">
        <v>225</v>
      </c>
      <c r="B108" s="13">
        <v>433</v>
      </c>
      <c r="C108" s="13">
        <v>60</v>
      </c>
      <c r="D108" s="13">
        <v>56.35</v>
      </c>
      <c r="E108" s="26">
        <v>521.28</v>
      </c>
      <c r="F108" s="65">
        <f t="shared" si="43"/>
        <v>177.23519999999999</v>
      </c>
      <c r="G108" s="65">
        <f t="shared" si="44"/>
        <v>1.7723519999999999</v>
      </c>
      <c r="H108" s="27">
        <v>0.63900000000000001</v>
      </c>
      <c r="I108" s="27">
        <v>2.3410000000000002</v>
      </c>
      <c r="J108" s="27">
        <v>1.0609999999999999</v>
      </c>
      <c r="K108" s="27">
        <f t="shared" si="45"/>
        <v>1.7</v>
      </c>
      <c r="L108" s="27">
        <f t="shared" si="46"/>
        <v>866.24203821656056</v>
      </c>
      <c r="M108" s="55">
        <f t="shared" si="47"/>
        <v>294.52229299363063</v>
      </c>
      <c r="N108" s="54">
        <f t="shared" si="48"/>
        <v>2.945222929936306</v>
      </c>
      <c r="O108" s="25">
        <f t="shared" si="49"/>
        <v>1387.5220382165605</v>
      </c>
      <c r="P108" s="54">
        <f t="shared" si="42"/>
        <v>4.7175749299363057</v>
      </c>
      <c r="Q108">
        <f t="shared" si="31"/>
        <v>62.430866995811996</v>
      </c>
    </row>
    <row r="109" spans="1:17" ht="15.75" x14ac:dyDescent="0.25">
      <c r="A109" s="13" t="s">
        <v>226</v>
      </c>
      <c r="B109" s="8">
        <v>608</v>
      </c>
      <c r="C109" s="8">
        <v>50</v>
      </c>
      <c r="D109" s="8">
        <v>30.4</v>
      </c>
      <c r="E109" s="26">
        <v>316.68</v>
      </c>
      <c r="F109" s="65">
        <f t="shared" si="43"/>
        <v>107.67120000000001</v>
      </c>
      <c r="G109" s="62">
        <f t="shared" si="44"/>
        <v>1.0767120000000003</v>
      </c>
      <c r="H109" s="24">
        <v>0.56100000000000005</v>
      </c>
      <c r="I109" s="24">
        <v>1.657</v>
      </c>
      <c r="J109" s="24">
        <v>2.056</v>
      </c>
      <c r="K109" s="27">
        <f t="shared" si="45"/>
        <v>2.617</v>
      </c>
      <c r="L109" s="27">
        <f t="shared" si="46"/>
        <v>1333.5031847133757</v>
      </c>
      <c r="M109" s="26">
        <f t="shared" si="47"/>
        <v>453.39108280254777</v>
      </c>
      <c r="N109" s="25">
        <f t="shared" si="48"/>
        <v>4.5339108280254781</v>
      </c>
      <c r="O109" s="25">
        <f t="shared" si="49"/>
        <v>1650.1831847133758</v>
      </c>
      <c r="P109" s="25">
        <f t="shared" si="42"/>
        <v>5.6106228280254786</v>
      </c>
      <c r="Q109">
        <f t="shared" si="31"/>
        <v>80.809403287247477</v>
      </c>
    </row>
    <row r="110" spans="1:17" ht="15.75" x14ac:dyDescent="0.25">
      <c r="A110" s="13" t="s">
        <v>227</v>
      </c>
      <c r="B110" s="8">
        <v>304</v>
      </c>
      <c r="C110" s="8">
        <v>40</v>
      </c>
      <c r="D110" s="8">
        <v>28.1</v>
      </c>
      <c r="E110" s="26">
        <v>199.03200000000001</v>
      </c>
      <c r="F110" s="65">
        <f t="shared" si="43"/>
        <v>67.670880000000011</v>
      </c>
      <c r="G110" s="62">
        <f t="shared" si="44"/>
        <v>0.67670880000000011</v>
      </c>
      <c r="H110" s="24">
        <v>1.07</v>
      </c>
      <c r="I110" s="24">
        <v>1.4119999999999999</v>
      </c>
      <c r="J110" s="24">
        <v>1.1859999999999999</v>
      </c>
      <c r="K110" s="27">
        <f t="shared" si="45"/>
        <v>2.2560000000000002</v>
      </c>
      <c r="L110" s="27">
        <f t="shared" si="46"/>
        <v>1149.5541401273888</v>
      </c>
      <c r="M110" s="26">
        <f t="shared" si="47"/>
        <v>390.84840764331221</v>
      </c>
      <c r="N110" s="25">
        <f t="shared" si="48"/>
        <v>3.9084840764331221</v>
      </c>
      <c r="O110" s="25">
        <f t="shared" si="49"/>
        <v>1348.5861401273887</v>
      </c>
      <c r="P110" s="25">
        <f t="shared" si="42"/>
        <v>4.5851928764331227</v>
      </c>
      <c r="Q110">
        <f t="shared" si="31"/>
        <v>85.241432187550203</v>
      </c>
    </row>
    <row r="111" spans="1:17" ht="15.75" x14ac:dyDescent="0.25">
      <c r="A111" s="13" t="s">
        <v>228</v>
      </c>
      <c r="B111" s="8">
        <v>704</v>
      </c>
      <c r="C111" s="8">
        <v>60</v>
      </c>
      <c r="D111" s="8">
        <v>30.7</v>
      </c>
      <c r="E111" s="26">
        <v>135.08000000000001</v>
      </c>
      <c r="F111" s="65">
        <f t="shared" si="43"/>
        <v>45.927200000000006</v>
      </c>
      <c r="G111" s="62">
        <f t="shared" si="44"/>
        <v>0.45927200000000007</v>
      </c>
      <c r="H111" s="24">
        <v>0.42899999999999999</v>
      </c>
      <c r="I111" s="24">
        <v>2.331</v>
      </c>
      <c r="J111" s="24">
        <v>2.2749999999999999</v>
      </c>
      <c r="K111" s="27">
        <f t="shared" si="45"/>
        <v>2.7039999999999997</v>
      </c>
      <c r="L111" s="27">
        <f t="shared" si="46"/>
        <v>1377.8343949044583</v>
      </c>
      <c r="M111" s="26">
        <f t="shared" si="47"/>
        <v>468.46369426751585</v>
      </c>
      <c r="N111" s="25">
        <f t="shared" si="48"/>
        <v>4.6846369426751586</v>
      </c>
      <c r="O111" s="25">
        <f t="shared" si="49"/>
        <v>1512.9143949044583</v>
      </c>
      <c r="P111" s="25">
        <f t="shared" si="42"/>
        <v>5.143908942675159</v>
      </c>
      <c r="Q111">
        <f t="shared" si="31"/>
        <v>91.071537130259756</v>
      </c>
    </row>
    <row r="112" spans="1:17" ht="15.75" x14ac:dyDescent="0.25">
      <c r="A112" s="13" t="s">
        <v>231</v>
      </c>
      <c r="B112" s="8">
        <v>768</v>
      </c>
      <c r="C112" s="8">
        <v>70</v>
      </c>
      <c r="D112" s="8">
        <v>37.1</v>
      </c>
      <c r="E112" s="26">
        <v>246.208</v>
      </c>
      <c r="F112" s="65">
        <f t="shared" si="43"/>
        <v>83.710720000000009</v>
      </c>
      <c r="G112" s="62">
        <f t="shared" si="44"/>
        <v>0.83710720000000005</v>
      </c>
      <c r="H112" s="24">
        <v>0.33800000000000002</v>
      </c>
      <c r="I112" s="24">
        <v>1.7729999999999999</v>
      </c>
      <c r="J112" s="24">
        <v>1.466</v>
      </c>
      <c r="K112" s="27">
        <f t="shared" si="45"/>
        <v>1.804</v>
      </c>
      <c r="L112" s="27">
        <f t="shared" si="46"/>
        <v>919.23566878980887</v>
      </c>
      <c r="M112" s="26">
        <f t="shared" si="47"/>
        <v>312.54012738853504</v>
      </c>
      <c r="N112" s="25">
        <f t="shared" si="48"/>
        <v>3.1254012738853501</v>
      </c>
      <c r="O112" s="25">
        <f t="shared" si="49"/>
        <v>1165.443668789809</v>
      </c>
      <c r="P112" s="25">
        <f t="shared" si="42"/>
        <v>3.9625084738853502</v>
      </c>
      <c r="Q112">
        <f t="shared" si="31"/>
        <v>78.874311423763515</v>
      </c>
    </row>
    <row r="113" spans="1:17" ht="17.25" customHeight="1" x14ac:dyDescent="0.25">
      <c r="A113" s="13" t="s">
        <v>232</v>
      </c>
      <c r="B113" s="8">
        <v>624</v>
      </c>
      <c r="C113" s="8">
        <v>40</v>
      </c>
      <c r="D113" s="8">
        <v>34.700000000000003</v>
      </c>
      <c r="E113" s="26">
        <v>272.61599999999999</v>
      </c>
      <c r="F113" s="65">
        <f t="shared" si="43"/>
        <v>92.689440000000005</v>
      </c>
      <c r="G113" s="62">
        <f t="shared" si="44"/>
        <v>0.92689440000000001</v>
      </c>
      <c r="H113" s="24">
        <v>0.83299999999999996</v>
      </c>
      <c r="I113" s="24">
        <v>1.252</v>
      </c>
      <c r="J113" s="24">
        <v>1.343</v>
      </c>
      <c r="K113" s="27">
        <f t="shared" si="45"/>
        <v>2.1760000000000002</v>
      </c>
      <c r="L113" s="27">
        <f t="shared" si="46"/>
        <v>1108.7898089171974</v>
      </c>
      <c r="M113" s="26">
        <f t="shared" si="47"/>
        <v>376.98853503184716</v>
      </c>
      <c r="N113" s="25">
        <f t="shared" si="48"/>
        <v>3.7698853503184715</v>
      </c>
      <c r="O113" s="25">
        <f t="shared" si="49"/>
        <v>1381.4058089171974</v>
      </c>
      <c r="P113" s="25">
        <f t="shared" si="42"/>
        <v>4.6967797503184716</v>
      </c>
      <c r="Q113">
        <f t="shared" si="31"/>
        <v>80.265321150365835</v>
      </c>
    </row>
    <row r="114" spans="1:17" ht="15.75" x14ac:dyDescent="0.25">
      <c r="A114" s="13" t="s">
        <v>233</v>
      </c>
      <c r="B114" s="44">
        <v>295.83333333333331</v>
      </c>
      <c r="C114" s="24">
        <v>65</v>
      </c>
      <c r="D114" s="24">
        <v>12.71</v>
      </c>
      <c r="E114" s="26">
        <v>340</v>
      </c>
      <c r="F114" s="65">
        <f t="shared" si="43"/>
        <v>115.60000000000001</v>
      </c>
      <c r="G114" s="62">
        <f t="shared" ref="G114:G133" si="50">F114*10000/1000000</f>
        <v>1.1559999999999999</v>
      </c>
      <c r="H114" s="27">
        <v>1.47</v>
      </c>
      <c r="I114" s="27">
        <v>1.4019999999999999</v>
      </c>
      <c r="J114" s="27">
        <v>1.353</v>
      </c>
      <c r="K114" s="27">
        <f>SUM(H114:J114)</f>
        <v>4.2249999999999996</v>
      </c>
      <c r="L114" s="27">
        <f>(K114*10000/78.5)</f>
        <v>538.21656050955414</v>
      </c>
      <c r="M114" s="26">
        <f t="shared" ref="M114:M133" si="51">L114*0.34</f>
        <v>182.99363057324842</v>
      </c>
      <c r="N114" s="25">
        <f t="shared" ref="N114:N133" si="52">M114*10000/1000000</f>
        <v>1.8299363057324842</v>
      </c>
      <c r="O114" s="25">
        <f t="shared" si="49"/>
        <v>878.21656050955414</v>
      </c>
      <c r="P114" s="25">
        <f t="shared" ref="P114:P133" si="53">SUM(G114,N114)</f>
        <v>2.9859363057324844</v>
      </c>
      <c r="Q114">
        <f t="shared" si="31"/>
        <v>61.285175514940526</v>
      </c>
    </row>
    <row r="115" spans="1:17" ht="15.75" x14ac:dyDescent="0.25">
      <c r="A115" s="13" t="s">
        <v>234</v>
      </c>
      <c r="B115" s="44">
        <v>558.33333333333337</v>
      </c>
      <c r="C115" s="24">
        <v>85</v>
      </c>
      <c r="D115" s="24">
        <v>29.06</v>
      </c>
      <c r="E115" s="26">
        <v>222.78</v>
      </c>
      <c r="F115" s="65">
        <f t="shared" si="43"/>
        <v>75.745200000000011</v>
      </c>
      <c r="G115" s="62">
        <f t="shared" si="50"/>
        <v>0.75745200000000013</v>
      </c>
      <c r="H115" s="27">
        <v>0.157</v>
      </c>
      <c r="I115" s="27">
        <v>0.69899999999999995</v>
      </c>
      <c r="J115" s="27">
        <v>0</v>
      </c>
      <c r="K115" s="27">
        <f>SUM(H115:J115)</f>
        <v>0.85599999999999998</v>
      </c>
      <c r="L115" s="27">
        <f t="shared" ref="L115:L125" si="54">(K115*10000/78.5)</f>
        <v>109.04458598726114</v>
      </c>
      <c r="M115" s="26">
        <f t="shared" si="51"/>
        <v>37.075159235668792</v>
      </c>
      <c r="N115" s="25">
        <f t="shared" si="52"/>
        <v>0.37075159235668792</v>
      </c>
      <c r="O115" s="25">
        <f t="shared" si="49"/>
        <v>331.82458598726112</v>
      </c>
      <c r="P115" s="25">
        <f t="shared" si="53"/>
        <v>1.128203592356688</v>
      </c>
      <c r="Q115">
        <f t="shared" si="31"/>
        <v>32.862117694753159</v>
      </c>
    </row>
    <row r="116" spans="1:17" ht="15.75" x14ac:dyDescent="0.25">
      <c r="A116" s="13" t="s">
        <v>235</v>
      </c>
      <c r="B116" s="44">
        <v>183.33333333333334</v>
      </c>
      <c r="C116" s="24">
        <v>45</v>
      </c>
      <c r="D116" s="24">
        <v>24.79</v>
      </c>
      <c r="E116" s="26">
        <v>114.616</v>
      </c>
      <c r="F116" s="65">
        <f t="shared" si="43"/>
        <v>38.969440000000006</v>
      </c>
      <c r="G116" s="62">
        <f t="shared" si="50"/>
        <v>0.38969440000000011</v>
      </c>
      <c r="H116" s="27">
        <v>0.34899999999999998</v>
      </c>
      <c r="I116" s="27">
        <v>0.54800000000000004</v>
      </c>
      <c r="J116" s="27">
        <v>0.24399999999999999</v>
      </c>
      <c r="K116" s="27">
        <f t="shared" ref="K116:K122" si="55">SUM(H116:J116)</f>
        <v>1.141</v>
      </c>
      <c r="L116" s="27">
        <f t="shared" si="54"/>
        <v>145.35031847133757</v>
      </c>
      <c r="M116" s="26">
        <f t="shared" si="51"/>
        <v>49.419108280254775</v>
      </c>
      <c r="N116" s="25">
        <f t="shared" si="52"/>
        <v>0.49419108280254781</v>
      </c>
      <c r="O116" s="25">
        <f t="shared" si="49"/>
        <v>259.96631847133756</v>
      </c>
      <c r="P116" s="25">
        <f t="shared" si="53"/>
        <v>0.88388548280254797</v>
      </c>
      <c r="Q116">
        <f t="shared" si="31"/>
        <v>55.911211623886992</v>
      </c>
    </row>
    <row r="117" spans="1:17" ht="15.75" x14ac:dyDescent="0.25">
      <c r="A117" s="13" t="s">
        <v>236</v>
      </c>
      <c r="B117" s="44">
        <v>308.33333333333331</v>
      </c>
      <c r="C117" s="24">
        <v>50</v>
      </c>
      <c r="D117" s="24">
        <v>28.97</v>
      </c>
      <c r="E117" s="26">
        <v>265.52</v>
      </c>
      <c r="F117" s="65">
        <f t="shared" si="43"/>
        <v>90.276799999999994</v>
      </c>
      <c r="G117" s="62">
        <f t="shared" si="50"/>
        <v>0.90276800000000001</v>
      </c>
      <c r="H117" s="27">
        <v>0.41499999999999998</v>
      </c>
      <c r="I117" s="27">
        <v>0.64800000000000002</v>
      </c>
      <c r="J117" s="27">
        <v>0.38600000000000001</v>
      </c>
      <c r="K117" s="27">
        <f t="shared" si="55"/>
        <v>1.4489999999999998</v>
      </c>
      <c r="L117" s="27">
        <f t="shared" si="54"/>
        <v>184.58598726114647</v>
      </c>
      <c r="M117" s="26">
        <f t="shared" si="51"/>
        <v>62.759235668789806</v>
      </c>
      <c r="N117" s="25">
        <f t="shared" si="52"/>
        <v>0.62759235668789803</v>
      </c>
      <c r="O117" s="25">
        <f t="shared" si="49"/>
        <v>450.10598726114642</v>
      </c>
      <c r="P117" s="25">
        <f t="shared" si="53"/>
        <v>1.530360356687898</v>
      </c>
      <c r="Q117">
        <f t="shared" si="31"/>
        <v>41.00944943752809</v>
      </c>
    </row>
    <row r="118" spans="1:17" ht="15.75" x14ac:dyDescent="0.25">
      <c r="A118" s="13" t="s">
        <v>237</v>
      </c>
      <c r="B118" s="44">
        <v>320.83333333333331</v>
      </c>
      <c r="C118" s="24">
        <v>40</v>
      </c>
      <c r="D118" s="24">
        <v>29.47</v>
      </c>
      <c r="E118" s="26">
        <v>165.756</v>
      </c>
      <c r="F118" s="65">
        <f t="shared" si="43"/>
        <v>56.357040000000005</v>
      </c>
      <c r="G118" s="62">
        <f t="shared" si="50"/>
        <v>0.56357040000000003</v>
      </c>
      <c r="H118" s="27">
        <v>0.754</v>
      </c>
      <c r="I118" s="27">
        <v>2.0329999999999999</v>
      </c>
      <c r="J118" s="27">
        <v>0.34499999999999997</v>
      </c>
      <c r="K118" s="27">
        <f t="shared" si="55"/>
        <v>3.1319999999999997</v>
      </c>
      <c r="L118" s="27">
        <f t="shared" si="54"/>
        <v>398.98089171974516</v>
      </c>
      <c r="M118" s="26">
        <f t="shared" si="51"/>
        <v>135.65350318471337</v>
      </c>
      <c r="N118" s="25">
        <f t="shared" si="52"/>
        <v>1.3565350318471339</v>
      </c>
      <c r="O118" s="25">
        <f t="shared" si="49"/>
        <v>564.73689171974513</v>
      </c>
      <c r="P118" s="25">
        <f t="shared" si="53"/>
        <v>1.920105431847134</v>
      </c>
      <c r="Q118">
        <f t="shared" si="31"/>
        <v>70.648986735179037</v>
      </c>
    </row>
    <row r="119" spans="1:17" ht="15.75" x14ac:dyDescent="0.25">
      <c r="A119" s="13" t="s">
        <v>238</v>
      </c>
      <c r="B119" s="44">
        <v>408.33333333333331</v>
      </c>
      <c r="C119" s="24">
        <v>65</v>
      </c>
      <c r="D119" s="24">
        <v>28.12</v>
      </c>
      <c r="E119" s="26">
        <v>206.4</v>
      </c>
      <c r="F119" s="65">
        <f t="shared" si="43"/>
        <v>70.176000000000002</v>
      </c>
      <c r="G119" s="62">
        <f t="shared" si="50"/>
        <v>0.70176000000000005</v>
      </c>
      <c r="H119" s="27">
        <v>0.35899999999999999</v>
      </c>
      <c r="I119" s="27">
        <v>0</v>
      </c>
      <c r="J119" s="27">
        <f>SQRT(P118)</f>
        <v>1.3856786899736655</v>
      </c>
      <c r="K119" s="27">
        <f>SUM(H119:J119)</f>
        <v>1.7446786899736655</v>
      </c>
      <c r="L119" s="27">
        <f t="shared" si="54"/>
        <v>222.25206241702742</v>
      </c>
      <c r="M119" s="26">
        <f t="shared" si="51"/>
        <v>75.565701221789325</v>
      </c>
      <c r="N119" s="25">
        <f t="shared" si="52"/>
        <v>0.75565701221789328</v>
      </c>
      <c r="O119" s="25">
        <f t="shared" si="49"/>
        <v>428.65206241702742</v>
      </c>
      <c r="P119" s="25">
        <f t="shared" si="53"/>
        <v>1.4574170122178933</v>
      </c>
      <c r="Q119">
        <f t="shared" si="31"/>
        <v>51.84905938952479</v>
      </c>
    </row>
    <row r="120" spans="1:17" ht="15.75" x14ac:dyDescent="0.25">
      <c r="A120" s="13" t="s">
        <v>239</v>
      </c>
      <c r="B120" s="44">
        <v>404.16666666666669</v>
      </c>
      <c r="C120" s="24">
        <v>65</v>
      </c>
      <c r="D120" s="24">
        <v>34.64</v>
      </c>
      <c r="E120" s="26">
        <v>260.96800000000002</v>
      </c>
      <c r="F120" s="65">
        <f t="shared" si="43"/>
        <v>88.729120000000009</v>
      </c>
      <c r="G120" s="62">
        <f t="shared" si="50"/>
        <v>0.88729120000000006</v>
      </c>
      <c r="H120" s="27">
        <v>0.60799999999999998</v>
      </c>
      <c r="I120" s="27">
        <v>0.35899999999999999</v>
      </c>
      <c r="J120" s="27">
        <v>0.161</v>
      </c>
      <c r="K120" s="27">
        <f t="shared" si="55"/>
        <v>1.1279999999999999</v>
      </c>
      <c r="L120" s="27">
        <f t="shared" si="54"/>
        <v>143.69426751592354</v>
      </c>
      <c r="M120" s="26">
        <f t="shared" si="51"/>
        <v>48.856050955414005</v>
      </c>
      <c r="N120" s="25">
        <f t="shared" si="52"/>
        <v>0.48856050955414004</v>
      </c>
      <c r="O120" s="25">
        <f t="shared" si="49"/>
        <v>404.66226751592353</v>
      </c>
      <c r="P120" s="25">
        <f t="shared" si="53"/>
        <v>1.37585170955414</v>
      </c>
      <c r="Q120">
        <f t="shared" si="31"/>
        <v>35.509677835299811</v>
      </c>
    </row>
    <row r="121" spans="1:17" ht="15.75" x14ac:dyDescent="0.25">
      <c r="A121" s="13" t="s">
        <v>240</v>
      </c>
      <c r="B121" s="44">
        <v>391.66666666666669</v>
      </c>
      <c r="C121" s="24">
        <v>50</v>
      </c>
      <c r="D121" s="24">
        <v>27.14</v>
      </c>
      <c r="E121" s="26">
        <v>228.24</v>
      </c>
      <c r="F121" s="65">
        <f t="shared" si="43"/>
        <v>77.601600000000005</v>
      </c>
      <c r="G121" s="62">
        <f t="shared" si="50"/>
        <v>0.77601600000000004</v>
      </c>
      <c r="H121" s="27">
        <v>1.032</v>
      </c>
      <c r="I121" s="27">
        <v>0.23100000000000001</v>
      </c>
      <c r="J121" s="27"/>
      <c r="K121" s="27">
        <f>SUM(H121:J121)</f>
        <v>1.2630000000000001</v>
      </c>
      <c r="L121" s="27">
        <f t="shared" si="54"/>
        <v>160.89171974522296</v>
      </c>
      <c r="M121" s="26">
        <f t="shared" si="51"/>
        <v>54.703184713375812</v>
      </c>
      <c r="N121" s="25">
        <f t="shared" si="52"/>
        <v>0.54703184713375808</v>
      </c>
      <c r="O121" s="25">
        <f t="shared" si="49"/>
        <v>389.13171974522299</v>
      </c>
      <c r="P121" s="25">
        <f t="shared" si="53"/>
        <v>1.3230478471337581</v>
      </c>
      <c r="Q121">
        <f t="shared" si="31"/>
        <v>41.346338933912641</v>
      </c>
    </row>
    <row r="122" spans="1:17" ht="15.75" x14ac:dyDescent="0.25">
      <c r="A122" s="13" t="s">
        <v>241</v>
      </c>
      <c r="B122" s="44">
        <v>258.33333333333331</v>
      </c>
      <c r="C122" s="24">
        <v>45</v>
      </c>
      <c r="D122" s="24">
        <v>30.01</v>
      </c>
      <c r="E122" s="26">
        <v>190.40799999999999</v>
      </c>
      <c r="F122" s="65">
        <f t="shared" si="43"/>
        <v>64.738720000000001</v>
      </c>
      <c r="G122" s="62">
        <f t="shared" si="50"/>
        <v>0.64738719999999994</v>
      </c>
      <c r="H122" s="27">
        <v>0.46100000000000002</v>
      </c>
      <c r="I122" s="27">
        <v>1.0009999999999999</v>
      </c>
      <c r="J122" s="27">
        <v>0</v>
      </c>
      <c r="K122" s="27">
        <f t="shared" si="55"/>
        <v>1.462</v>
      </c>
      <c r="L122" s="27">
        <f t="shared" si="54"/>
        <v>186.2420382165605</v>
      </c>
      <c r="M122" s="26">
        <f t="shared" si="51"/>
        <v>63.322292993630576</v>
      </c>
      <c r="N122" s="25">
        <f t="shared" si="52"/>
        <v>0.63322292993630569</v>
      </c>
      <c r="O122" s="25">
        <f t="shared" si="49"/>
        <v>376.65003821656046</v>
      </c>
      <c r="P122" s="25">
        <f t="shared" si="53"/>
        <v>1.2806101299363055</v>
      </c>
      <c r="Q122">
        <f t="shared" si="31"/>
        <v>49.446971809273499</v>
      </c>
    </row>
    <row r="123" spans="1:17" ht="15.75" x14ac:dyDescent="0.25">
      <c r="A123" s="13" t="s">
        <v>242</v>
      </c>
      <c r="B123" s="44">
        <v>308.33333333333331</v>
      </c>
      <c r="C123" s="24">
        <v>65</v>
      </c>
      <c r="D123" s="24">
        <v>30.22</v>
      </c>
      <c r="E123" s="39">
        <v>358.36</v>
      </c>
      <c r="F123" s="65">
        <f t="shared" si="43"/>
        <v>121.84240000000001</v>
      </c>
      <c r="G123" s="62">
        <f t="shared" si="50"/>
        <v>1.2184240000000002</v>
      </c>
      <c r="H123" s="27">
        <v>0.8</v>
      </c>
      <c r="I123" s="27">
        <v>1.05</v>
      </c>
      <c r="J123" s="27">
        <v>1.4610000000000001</v>
      </c>
      <c r="K123" s="27">
        <f>SUM(H123:J123)</f>
        <v>3.3109999999999999</v>
      </c>
      <c r="L123" s="27">
        <f t="shared" si="54"/>
        <v>421.78343949044586</v>
      </c>
      <c r="M123" s="26">
        <f t="shared" si="51"/>
        <v>143.40636942675161</v>
      </c>
      <c r="N123" s="25">
        <f t="shared" si="52"/>
        <v>1.434063694267516</v>
      </c>
      <c r="O123" s="25">
        <f t="shared" si="49"/>
        <v>780.14343949044587</v>
      </c>
      <c r="P123" s="25">
        <f t="shared" si="53"/>
        <v>2.6524876942675162</v>
      </c>
      <c r="Q123">
        <f t="shared" si="31"/>
        <v>54.064857581310378</v>
      </c>
    </row>
    <row r="124" spans="1:17" ht="15.75" x14ac:dyDescent="0.25">
      <c r="A124" s="13" t="s">
        <v>243</v>
      </c>
      <c r="B124" s="44">
        <v>345.83333333333331</v>
      </c>
      <c r="C124" s="24">
        <v>80</v>
      </c>
      <c r="D124" s="24">
        <v>15.98</v>
      </c>
      <c r="E124" s="39">
        <v>404.44</v>
      </c>
      <c r="F124" s="65">
        <f t="shared" si="43"/>
        <v>137.50960000000001</v>
      </c>
      <c r="G124" s="62">
        <f t="shared" si="50"/>
        <v>1.3750960000000001</v>
      </c>
      <c r="H124" s="27">
        <v>1.571</v>
      </c>
      <c r="I124" s="27">
        <v>1.276</v>
      </c>
      <c r="J124" s="27">
        <v>0.23899999999999999</v>
      </c>
      <c r="K124" s="27">
        <f>SUM(H124:J124)</f>
        <v>3.0859999999999999</v>
      </c>
      <c r="L124" s="27">
        <f t="shared" si="54"/>
        <v>393.12101910828028</v>
      </c>
      <c r="M124" s="26">
        <f t="shared" si="51"/>
        <v>133.66114649681529</v>
      </c>
      <c r="N124" s="25">
        <f t="shared" si="52"/>
        <v>1.3366114649681529</v>
      </c>
      <c r="O124" s="25">
        <f t="shared" si="49"/>
        <v>797.56101910828033</v>
      </c>
      <c r="P124" s="25">
        <f t="shared" si="53"/>
        <v>2.711707464968153</v>
      </c>
      <c r="Q124">
        <f t="shared" si="31"/>
        <v>49.290400319189679</v>
      </c>
    </row>
    <row r="125" spans="1:17" ht="15.75" x14ac:dyDescent="0.25">
      <c r="A125" s="13" t="s">
        <v>244</v>
      </c>
      <c r="B125" s="44">
        <v>375</v>
      </c>
      <c r="C125" s="24">
        <v>75</v>
      </c>
      <c r="D125" s="24">
        <v>26.45</v>
      </c>
      <c r="E125" s="39">
        <v>372.24</v>
      </c>
      <c r="F125" s="65">
        <f t="shared" si="43"/>
        <v>126.56160000000001</v>
      </c>
      <c r="G125" s="62">
        <f t="shared" si="50"/>
        <v>1.2656160000000003</v>
      </c>
      <c r="H125" s="27">
        <v>1.33</v>
      </c>
      <c r="I125" s="27">
        <v>1.208</v>
      </c>
      <c r="J125" s="27">
        <v>0.502</v>
      </c>
      <c r="K125" s="27">
        <f>SUM(H125:J125)</f>
        <v>3.04</v>
      </c>
      <c r="L125" s="27">
        <f t="shared" si="54"/>
        <v>387.26114649681529</v>
      </c>
      <c r="M125" s="26">
        <f t="shared" si="51"/>
        <v>131.66878980891721</v>
      </c>
      <c r="N125" s="25">
        <f t="shared" si="52"/>
        <v>1.3166878980891721</v>
      </c>
      <c r="O125" s="25">
        <f t="shared" si="49"/>
        <v>759.50114649681529</v>
      </c>
      <c r="P125" s="25">
        <f t="shared" si="53"/>
        <v>2.5823038980891724</v>
      </c>
      <c r="Q125">
        <f t="shared" si="31"/>
        <v>50.98888241091538</v>
      </c>
    </row>
    <row r="126" spans="1:17" ht="15.75" x14ac:dyDescent="0.25">
      <c r="A126" s="13" t="s">
        <v>245</v>
      </c>
      <c r="B126" s="56">
        <v>900</v>
      </c>
      <c r="C126" s="24">
        <v>50</v>
      </c>
      <c r="D126" s="24">
        <v>39.049999999999997</v>
      </c>
      <c r="E126" s="39">
        <v>502.32</v>
      </c>
      <c r="F126" s="65">
        <f t="shared" si="43"/>
        <v>170.78880000000001</v>
      </c>
      <c r="G126" s="62">
        <f t="shared" si="50"/>
        <v>1.7078880000000001</v>
      </c>
      <c r="H126" s="27">
        <v>0.40500000000000003</v>
      </c>
      <c r="I126" s="27">
        <v>0.71599999999999997</v>
      </c>
      <c r="J126" s="27">
        <v>1.2729999999999999</v>
      </c>
      <c r="K126" s="27">
        <f t="shared" ref="K126:K128" si="56">SUM(H126:J126)</f>
        <v>2.3940000000000001</v>
      </c>
      <c r="L126" s="27">
        <f>(K126*10000/19.625)</f>
        <v>1219.8726114649683</v>
      </c>
      <c r="M126" s="26">
        <f t="shared" si="51"/>
        <v>414.75668789808924</v>
      </c>
      <c r="N126" s="25">
        <f t="shared" si="52"/>
        <v>4.1475668789808919</v>
      </c>
      <c r="O126" s="25">
        <f t="shared" si="49"/>
        <v>1722.1926114649682</v>
      </c>
      <c r="P126" s="25">
        <f t="shared" si="53"/>
        <v>5.8554548789808916</v>
      </c>
      <c r="Q126">
        <f t="shared" si="31"/>
        <v>70.832530771763928</v>
      </c>
    </row>
    <row r="127" spans="1:17" ht="15.75" x14ac:dyDescent="0.25">
      <c r="A127" s="13" t="s">
        <v>246</v>
      </c>
      <c r="B127" s="56">
        <v>700</v>
      </c>
      <c r="C127" s="24">
        <v>55</v>
      </c>
      <c r="D127" s="24">
        <v>31.22</v>
      </c>
      <c r="E127" s="39">
        <v>288.35199999999998</v>
      </c>
      <c r="F127" s="65">
        <f t="shared" si="43"/>
        <v>98.039680000000004</v>
      </c>
      <c r="G127" s="62">
        <f t="shared" si="50"/>
        <v>0.98039680000000007</v>
      </c>
      <c r="H127" s="27">
        <v>0.32600000000000001</v>
      </c>
      <c r="I127" s="27"/>
      <c r="J127" s="27">
        <v>0.83699999999999997</v>
      </c>
      <c r="K127" s="27">
        <f t="shared" si="56"/>
        <v>1.163</v>
      </c>
      <c r="L127" s="27">
        <f t="shared" ref="L127:L128" si="57">(K127*10000/19.625)</f>
        <v>592.61146496815286</v>
      </c>
      <c r="M127" s="26">
        <f t="shared" si="51"/>
        <v>201.48789808917198</v>
      </c>
      <c r="N127" s="25">
        <f t="shared" si="52"/>
        <v>2.0148789808917198</v>
      </c>
      <c r="O127" s="25">
        <f t="shared" si="49"/>
        <v>880.96346496815283</v>
      </c>
      <c r="P127" s="25">
        <f t="shared" si="53"/>
        <v>2.9952757808917196</v>
      </c>
      <c r="Q127">
        <f t="shared" si="31"/>
        <v>67.268563173567699</v>
      </c>
    </row>
    <row r="128" spans="1:17" ht="15.75" x14ac:dyDescent="0.25">
      <c r="A128" s="13" t="s">
        <v>247</v>
      </c>
      <c r="B128" s="56">
        <v>700</v>
      </c>
      <c r="C128" s="24">
        <v>55</v>
      </c>
      <c r="D128" s="24">
        <v>34.44</v>
      </c>
      <c r="E128" s="39">
        <v>183.184</v>
      </c>
      <c r="F128" s="65">
        <f t="shared" si="43"/>
        <v>62.282560000000004</v>
      </c>
      <c r="G128" s="62">
        <f t="shared" si="50"/>
        <v>0.62282560000000009</v>
      </c>
      <c r="H128" s="27">
        <v>0.47099999999999997</v>
      </c>
      <c r="I128" s="27"/>
      <c r="J128" s="27">
        <v>1.06</v>
      </c>
      <c r="K128" s="27">
        <f t="shared" si="56"/>
        <v>1.5310000000000001</v>
      </c>
      <c r="L128" s="27">
        <f t="shared" si="57"/>
        <v>780.12738853503197</v>
      </c>
      <c r="M128" s="26">
        <f t="shared" si="51"/>
        <v>265.24331210191087</v>
      </c>
      <c r="N128" s="25">
        <f t="shared" si="52"/>
        <v>2.6524331210191088</v>
      </c>
      <c r="O128" s="25">
        <f t="shared" si="49"/>
        <v>963.31138853503194</v>
      </c>
      <c r="P128" s="25">
        <f t="shared" si="53"/>
        <v>3.2752587210191089</v>
      </c>
      <c r="Q128">
        <f t="shared" si="31"/>
        <v>80.98392667415888</v>
      </c>
    </row>
    <row r="129" spans="1:17" ht="15.75" x14ac:dyDescent="0.25">
      <c r="A129" s="13" t="s">
        <v>248</v>
      </c>
      <c r="B129" s="57">
        <v>576</v>
      </c>
      <c r="C129" s="27">
        <v>75</v>
      </c>
      <c r="D129" s="27">
        <v>29.4</v>
      </c>
      <c r="E129" s="62">
        <v>301.98399999999998</v>
      </c>
      <c r="F129" s="65">
        <f t="shared" si="43"/>
        <v>102.67456</v>
      </c>
      <c r="G129" s="62">
        <f t="shared" si="50"/>
        <v>1.0267455999999999</v>
      </c>
      <c r="H129" s="24">
        <v>8.3000000000000004E-2</v>
      </c>
      <c r="I129" s="24">
        <v>0.55900000000000005</v>
      </c>
      <c r="J129" s="24">
        <v>2.8010000000000002</v>
      </c>
      <c r="K129" s="24">
        <f t="shared" ref="K129:K133" si="58">SUM(H129:J129)</f>
        <v>3.4430000000000001</v>
      </c>
      <c r="L129" s="26">
        <f t="shared" ref="L129:L133" si="59">(10000*K129)/(3.14*3^2)</f>
        <v>1218.3297947629158</v>
      </c>
      <c r="M129" s="26">
        <f t="shared" si="51"/>
        <v>414.23213021939137</v>
      </c>
      <c r="N129" s="25">
        <f t="shared" si="52"/>
        <v>4.1423213021939134</v>
      </c>
      <c r="O129" s="25">
        <f t="shared" si="49"/>
        <v>1520.3137947629157</v>
      </c>
      <c r="P129" s="25">
        <f t="shared" si="53"/>
        <v>5.1690669021939133</v>
      </c>
      <c r="Q129">
        <f t="shared" si="31"/>
        <v>80.136732229868855</v>
      </c>
    </row>
    <row r="130" spans="1:17" ht="15.75" x14ac:dyDescent="0.25">
      <c r="A130" s="13" t="s">
        <v>249</v>
      </c>
      <c r="B130" s="57">
        <v>1008</v>
      </c>
      <c r="C130" s="27">
        <v>80</v>
      </c>
      <c r="D130" s="27">
        <v>30.3</v>
      </c>
      <c r="E130" s="62">
        <v>564.51199999999994</v>
      </c>
      <c r="F130" s="65">
        <f t="shared" si="43"/>
        <v>191.93407999999999</v>
      </c>
      <c r="G130" s="62">
        <f t="shared" si="50"/>
        <v>1.9193408000000001</v>
      </c>
      <c r="H130" s="24">
        <v>0.79</v>
      </c>
      <c r="I130" s="24">
        <v>1.2050000000000001</v>
      </c>
      <c r="J130" s="24">
        <v>1.087</v>
      </c>
      <c r="K130" s="24">
        <f t="shared" si="58"/>
        <v>3.0819999999999999</v>
      </c>
      <c r="L130" s="26">
        <f t="shared" si="59"/>
        <v>1090.5874026893134</v>
      </c>
      <c r="M130" s="26">
        <f t="shared" si="51"/>
        <v>370.79971691436657</v>
      </c>
      <c r="N130" s="25">
        <f t="shared" si="52"/>
        <v>3.7079971691436655</v>
      </c>
      <c r="O130" s="25">
        <f t="shared" si="49"/>
        <v>1655.0994026893134</v>
      </c>
      <c r="P130" s="25">
        <f t="shared" si="53"/>
        <v>5.6273379691436656</v>
      </c>
      <c r="Q130">
        <f t="shared" si="31"/>
        <v>65.892562157732399</v>
      </c>
    </row>
    <row r="131" spans="1:17" ht="15.75" x14ac:dyDescent="0.25">
      <c r="A131" s="13" t="s">
        <v>250</v>
      </c>
      <c r="B131" s="57">
        <v>656</v>
      </c>
      <c r="C131" s="27">
        <v>80</v>
      </c>
      <c r="D131" s="27">
        <v>24.7</v>
      </c>
      <c r="E131" s="62">
        <v>456.49599999999998</v>
      </c>
      <c r="F131" s="65">
        <f t="shared" si="43"/>
        <v>155.20864</v>
      </c>
      <c r="G131" s="62">
        <f t="shared" si="50"/>
        <v>1.5520864000000001</v>
      </c>
      <c r="H131" s="24">
        <v>0.46600000000000003</v>
      </c>
      <c r="I131" s="24">
        <v>0.82799999999999996</v>
      </c>
      <c r="J131" s="24">
        <v>4.78</v>
      </c>
      <c r="K131" s="24">
        <f t="shared" si="58"/>
        <v>6.0739999999999998</v>
      </c>
      <c r="L131" s="26">
        <f t="shared" si="59"/>
        <v>2149.3276716206651</v>
      </c>
      <c r="M131" s="26">
        <f t="shared" si="51"/>
        <v>730.77140835102614</v>
      </c>
      <c r="N131" s="25">
        <f t="shared" si="52"/>
        <v>7.3077140835102607</v>
      </c>
      <c r="O131" s="25">
        <f t="shared" si="49"/>
        <v>2605.8236716206652</v>
      </c>
      <c r="P131" s="25">
        <f t="shared" si="53"/>
        <v>8.8598004835102611</v>
      </c>
      <c r="Q131">
        <f t="shared" ref="Q131:Q159" si="60">(L131/O131)*100</f>
        <v>82.481700317194253</v>
      </c>
    </row>
    <row r="132" spans="1:17" ht="15.75" x14ac:dyDescent="0.25">
      <c r="A132" s="13" t="s">
        <v>251</v>
      </c>
      <c r="B132" s="57">
        <v>400</v>
      </c>
      <c r="C132" s="27">
        <v>60</v>
      </c>
      <c r="D132" s="27">
        <v>29.8</v>
      </c>
      <c r="E132" s="62">
        <v>427.952</v>
      </c>
      <c r="F132" s="65">
        <f t="shared" si="43"/>
        <v>145.50368</v>
      </c>
      <c r="G132" s="62">
        <f t="shared" si="50"/>
        <v>1.4550368</v>
      </c>
      <c r="H132" s="24">
        <v>0.19900000000000001</v>
      </c>
      <c r="I132" s="24">
        <v>0.92800000000000005</v>
      </c>
      <c r="J132" s="24">
        <v>2.2280000000000002</v>
      </c>
      <c r="K132" s="24">
        <f t="shared" si="58"/>
        <v>3.3550000000000004</v>
      </c>
      <c r="L132" s="26">
        <f t="shared" si="59"/>
        <v>1187.1903750884644</v>
      </c>
      <c r="M132" s="26">
        <f t="shared" si="51"/>
        <v>403.64472753007794</v>
      </c>
      <c r="N132" s="25">
        <f t="shared" si="52"/>
        <v>4.0364472753007794</v>
      </c>
      <c r="O132" s="25">
        <f t="shared" si="49"/>
        <v>1615.1423750884644</v>
      </c>
      <c r="P132" s="25">
        <f t="shared" si="53"/>
        <v>5.4914840753007796</v>
      </c>
      <c r="Q132">
        <f t="shared" si="60"/>
        <v>73.503760002794778</v>
      </c>
    </row>
    <row r="133" spans="1:17" ht="15.75" x14ac:dyDescent="0.25">
      <c r="A133" s="13" t="s">
        <v>252</v>
      </c>
      <c r="B133" s="58">
        <v>320</v>
      </c>
      <c r="C133" s="31">
        <v>70</v>
      </c>
      <c r="D133" s="31">
        <v>32.4</v>
      </c>
      <c r="E133" s="63">
        <v>239.93600000000001</v>
      </c>
      <c r="F133" s="65">
        <f t="shared" si="43"/>
        <v>81.578240000000008</v>
      </c>
      <c r="G133" s="63">
        <f t="shared" si="50"/>
        <v>0.81578240000000002</v>
      </c>
      <c r="H133" s="29">
        <v>0.6</v>
      </c>
      <c r="I133" s="29">
        <v>0.77400000000000002</v>
      </c>
      <c r="J133" s="29">
        <v>2.4790000000000001</v>
      </c>
      <c r="K133" s="29">
        <f t="shared" si="58"/>
        <v>3.8530000000000002</v>
      </c>
      <c r="L133" s="32">
        <f t="shared" si="59"/>
        <v>1363.4111818825195</v>
      </c>
      <c r="M133" s="32">
        <f t="shared" si="51"/>
        <v>463.55980184005665</v>
      </c>
      <c r="N133" s="30">
        <f t="shared" si="52"/>
        <v>4.6355980184005663</v>
      </c>
      <c r="O133" s="25">
        <f t="shared" si="49"/>
        <v>1603.3471818825194</v>
      </c>
      <c r="P133" s="30">
        <f t="shared" si="53"/>
        <v>5.4513804184005661</v>
      </c>
      <c r="Q133">
        <f t="shared" si="60"/>
        <v>85.035305970458211</v>
      </c>
    </row>
    <row r="134" spans="1:17" ht="15.75" x14ac:dyDescent="0.25">
      <c r="A134" s="33" t="s">
        <v>102</v>
      </c>
      <c r="B134" s="59">
        <f>AVERAGE(B94:B133)</f>
        <v>530.75833333333344</v>
      </c>
      <c r="C134" s="59">
        <f t="shared" ref="C134:Q134" si="61">AVERAGE(C94:C133)</f>
        <v>61.875</v>
      </c>
      <c r="D134" s="59">
        <f t="shared" si="61"/>
        <v>36.730000000000011</v>
      </c>
      <c r="E134" s="59">
        <f t="shared" si="61"/>
        <v>308.24119999999994</v>
      </c>
      <c r="F134" s="59">
        <f t="shared" si="61"/>
        <v>104.80200799999997</v>
      </c>
      <c r="G134" s="59">
        <f t="shared" si="61"/>
        <v>1.0480200799999999</v>
      </c>
      <c r="H134" s="59">
        <f t="shared" si="61"/>
        <v>0.8551749999999998</v>
      </c>
      <c r="I134" s="59">
        <f t="shared" si="61"/>
        <v>1.4046578947368424</v>
      </c>
      <c r="J134" s="59">
        <f t="shared" si="61"/>
        <v>1.5857353510249665</v>
      </c>
      <c r="K134" s="59">
        <f t="shared" si="61"/>
        <v>2.7878919672493421</v>
      </c>
      <c r="L134" s="59">
        <f t="shared" si="61"/>
        <v>1096.6277806828605</v>
      </c>
      <c r="M134" s="59">
        <f t="shared" si="61"/>
        <v>372.85344543217241</v>
      </c>
      <c r="N134" s="59">
        <f t="shared" si="61"/>
        <v>3.7285344543217258</v>
      </c>
      <c r="O134" s="34">
        <f t="shared" si="61"/>
        <v>1404.8689806828602</v>
      </c>
      <c r="P134" s="34">
        <f t="shared" si="61"/>
        <v>4.7765545343217237</v>
      </c>
      <c r="Q134" s="34">
        <f t="shared" si="61"/>
        <v>71.034655945662649</v>
      </c>
    </row>
    <row r="135" spans="1:17" ht="15.75" x14ac:dyDescent="0.25">
      <c r="A135" s="33" t="s">
        <v>103</v>
      </c>
      <c r="B135" s="59">
        <f>STDEVA(B94:B133)</f>
        <v>216.27858060889744</v>
      </c>
      <c r="C135" s="59">
        <f t="shared" ref="C135:Q135" si="62">STDEVA(C94:C133)</f>
        <v>11.966164906272292</v>
      </c>
      <c r="D135" s="59">
        <f t="shared" si="62"/>
        <v>12.453343902702331</v>
      </c>
      <c r="E135" s="59">
        <f t="shared" si="62"/>
        <v>108.08346755696948</v>
      </c>
      <c r="F135" s="59">
        <f t="shared" si="62"/>
        <v>36.748378969369689</v>
      </c>
      <c r="G135" s="59">
        <f t="shared" si="62"/>
        <v>0.3674837896936971</v>
      </c>
      <c r="H135" s="59">
        <f t="shared" si="62"/>
        <v>0.52048655183494041</v>
      </c>
      <c r="I135" s="59">
        <f t="shared" si="62"/>
        <v>0.82406416295438911</v>
      </c>
      <c r="J135" s="59">
        <f t="shared" si="62"/>
        <v>1.1120640588294226</v>
      </c>
      <c r="K135" s="59">
        <f t="shared" si="62"/>
        <v>1.2397631275938696</v>
      </c>
      <c r="L135" s="59">
        <f t="shared" si="62"/>
        <v>714.47899330558141</v>
      </c>
      <c r="M135" s="59">
        <f t="shared" si="62"/>
        <v>242.92285772389801</v>
      </c>
      <c r="N135" s="59">
        <f t="shared" si="62"/>
        <v>2.4292285772389759</v>
      </c>
      <c r="O135" s="34">
        <f t="shared" si="62"/>
        <v>750.23381617514065</v>
      </c>
      <c r="P135" s="34">
        <f t="shared" si="62"/>
        <v>2.5507949749954775</v>
      </c>
      <c r="Q135" s="34">
        <f t="shared" si="62"/>
        <v>16.688298954778631</v>
      </c>
    </row>
    <row r="136" spans="1:17" ht="15.75" x14ac:dyDescent="0.25">
      <c r="A136" s="33" t="s">
        <v>104</v>
      </c>
      <c r="B136" s="59">
        <f>CONFIDENCE(0.05,B135,40)</f>
        <v>67.024194927638149</v>
      </c>
      <c r="C136" s="59">
        <f t="shared" ref="C136:Q136" si="63">CONFIDENCE(0.05,C135,40)</f>
        <v>3.7082847823223721</v>
      </c>
      <c r="D136" s="59">
        <f t="shared" si="63"/>
        <v>3.8592603432376018</v>
      </c>
      <c r="E136" s="59">
        <f t="shared" si="63"/>
        <v>33.494798133030457</v>
      </c>
      <c r="F136" s="59">
        <f t="shared" si="63"/>
        <v>11.388231365230377</v>
      </c>
      <c r="G136" s="59">
        <f t="shared" si="63"/>
        <v>0.11388231365230382</v>
      </c>
      <c r="H136" s="59">
        <f t="shared" si="63"/>
        <v>0.16129748960431334</v>
      </c>
      <c r="I136" s="59">
        <f t="shared" si="63"/>
        <v>0.25537543724967349</v>
      </c>
      <c r="J136" s="59">
        <f t="shared" si="63"/>
        <v>0.3446258896334618</v>
      </c>
      <c r="K136" s="59">
        <f t="shared" si="63"/>
        <v>0.38419951385852324</v>
      </c>
      <c r="L136" s="59">
        <f t="shared" si="63"/>
        <v>221.41526536838165</v>
      </c>
      <c r="M136" s="59">
        <f t="shared" si="63"/>
        <v>75.281190225249873</v>
      </c>
      <c r="N136" s="59">
        <f t="shared" si="63"/>
        <v>0.75281190225249739</v>
      </c>
      <c r="O136" s="34">
        <f t="shared" si="63"/>
        <v>232.49559616612282</v>
      </c>
      <c r="P136" s="34">
        <f t="shared" si="63"/>
        <v>0.79048502696481748</v>
      </c>
      <c r="Q136" s="34">
        <f t="shared" si="63"/>
        <v>5.1716623948925999</v>
      </c>
    </row>
    <row r="137" spans="1:17" ht="15.75" x14ac:dyDescent="0.25">
      <c r="A137" s="33"/>
      <c r="B137" s="59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</row>
    <row r="138" spans="1:17" ht="15.75" x14ac:dyDescent="0.25">
      <c r="A138" s="4" t="s">
        <v>60</v>
      </c>
      <c r="D138" s="4"/>
      <c r="O138" s="25"/>
    </row>
    <row r="139" spans="1:17" s="53" customFormat="1" ht="19.5" x14ac:dyDescent="0.35">
      <c r="A139" s="4" t="s">
        <v>47</v>
      </c>
      <c r="B139" s="66" t="s">
        <v>253</v>
      </c>
      <c r="C139" s="68" t="s">
        <v>105</v>
      </c>
      <c r="D139" s="67" t="s">
        <v>106</v>
      </c>
      <c r="E139" s="4" t="s">
        <v>107</v>
      </c>
      <c r="F139" s="23" t="s">
        <v>91</v>
      </c>
      <c r="G139" s="23" t="s">
        <v>92</v>
      </c>
      <c r="H139" s="4" t="s">
        <v>108</v>
      </c>
      <c r="I139" s="4" t="s">
        <v>109</v>
      </c>
      <c r="J139" s="4" t="s">
        <v>110</v>
      </c>
      <c r="K139" s="4" t="s">
        <v>111</v>
      </c>
      <c r="L139" s="4" t="s">
        <v>112</v>
      </c>
      <c r="M139" s="23" t="s">
        <v>98</v>
      </c>
      <c r="N139" s="23" t="s">
        <v>99</v>
      </c>
      <c r="O139" s="23" t="s">
        <v>100</v>
      </c>
      <c r="P139" s="23" t="s">
        <v>101</v>
      </c>
      <c r="Q139" s="60" t="s">
        <v>262</v>
      </c>
    </row>
    <row r="140" spans="1:17" ht="15.75" x14ac:dyDescent="0.25">
      <c r="A140" s="13" t="s">
        <v>113</v>
      </c>
      <c r="B140" s="13">
        <v>3800</v>
      </c>
      <c r="C140" s="13">
        <v>75</v>
      </c>
      <c r="D140" s="13">
        <v>19.36</v>
      </c>
      <c r="E140" s="24">
        <v>393.29599999999999</v>
      </c>
      <c r="F140" s="62">
        <f>E140*0.34</f>
        <v>133.72064</v>
      </c>
      <c r="G140" s="62">
        <f t="shared" ref="G140:G159" si="64">F140*10000/1000000</f>
        <v>1.3372064000000001</v>
      </c>
      <c r="H140" s="24">
        <v>0.621</v>
      </c>
      <c r="I140" s="24">
        <v>1.2110000000000001</v>
      </c>
      <c r="J140" s="24">
        <v>0.66</v>
      </c>
      <c r="K140" s="24">
        <f>SUM(H140:J140)</f>
        <v>2.492</v>
      </c>
      <c r="L140" s="24">
        <f>K140*10000/(3.14*2.5^2)</f>
        <v>1269.8089171974523</v>
      </c>
      <c r="M140" s="26">
        <f t="shared" ref="M140:M159" si="65">L140*0.34</f>
        <v>431.73503184713383</v>
      </c>
      <c r="N140" s="25">
        <f t="shared" ref="N140:N159" si="66">M140*10000/1000000</f>
        <v>4.3173503184713384</v>
      </c>
      <c r="O140" s="25">
        <f>SUM(E140,L140)</f>
        <v>1663.1049171974523</v>
      </c>
      <c r="P140" s="25">
        <f t="shared" ref="P140:P154" si="67">SUM(G140,N140)</f>
        <v>5.6545567184713388</v>
      </c>
      <c r="Q140">
        <f t="shared" si="60"/>
        <v>76.351702413173371</v>
      </c>
    </row>
    <row r="141" spans="1:17" ht="15.75" x14ac:dyDescent="0.25">
      <c r="A141" s="13" t="s">
        <v>114</v>
      </c>
      <c r="B141" s="13">
        <v>5400</v>
      </c>
      <c r="C141" s="13">
        <v>90</v>
      </c>
      <c r="D141" s="13">
        <v>28.93</v>
      </c>
      <c r="E141" s="24">
        <v>476</v>
      </c>
      <c r="F141" s="62">
        <f t="shared" ref="F141:F159" si="68">E141*0.34</f>
        <v>161.84</v>
      </c>
      <c r="G141" s="62">
        <f t="shared" si="64"/>
        <v>1.6184000000000001</v>
      </c>
      <c r="H141" s="24">
        <v>1.208</v>
      </c>
      <c r="I141" s="24">
        <v>1.375</v>
      </c>
      <c r="J141" s="24">
        <v>4.9000000000000002E-2</v>
      </c>
      <c r="K141" s="24">
        <f t="shared" ref="K141:K159" si="69">SUM(H141:J141)</f>
        <v>2.6320000000000001</v>
      </c>
      <c r="L141" s="24">
        <f t="shared" ref="L141:L159" si="70">K141*10000/(3.14*2.5^2)</f>
        <v>1341.1464968152866</v>
      </c>
      <c r="M141" s="26">
        <f t="shared" si="65"/>
        <v>455.98980891719748</v>
      </c>
      <c r="N141" s="25">
        <f t="shared" si="66"/>
        <v>4.5598980891719751</v>
      </c>
      <c r="O141" s="25">
        <f t="shared" ref="O141:O159" si="71">SUM(E141,L141)</f>
        <v>1817.1464968152866</v>
      </c>
      <c r="P141" s="25">
        <f t="shared" si="67"/>
        <v>6.1782980891719754</v>
      </c>
      <c r="Q141">
        <f t="shared" si="60"/>
        <v>73.805083914024934</v>
      </c>
    </row>
    <row r="142" spans="1:17" ht="15.75" x14ac:dyDescent="0.25">
      <c r="A142" s="13" t="s">
        <v>115</v>
      </c>
      <c r="B142" s="13">
        <v>6100</v>
      </c>
      <c r="C142" s="13">
        <v>90</v>
      </c>
      <c r="D142" s="13">
        <v>30.65</v>
      </c>
      <c r="E142" s="24">
        <v>410.65600000000001</v>
      </c>
      <c r="F142" s="62">
        <f t="shared" si="68"/>
        <v>139.62304</v>
      </c>
      <c r="G142" s="62">
        <f t="shared" si="64"/>
        <v>1.3962304000000001</v>
      </c>
      <c r="H142" s="24">
        <v>0.63</v>
      </c>
      <c r="I142" s="24">
        <v>0.71799999999999997</v>
      </c>
      <c r="J142" s="24">
        <v>0.442</v>
      </c>
      <c r="K142" s="24">
        <f t="shared" si="69"/>
        <v>1.7899999999999998</v>
      </c>
      <c r="L142" s="24">
        <f t="shared" si="70"/>
        <v>912.10191082802532</v>
      </c>
      <c r="M142" s="26">
        <f t="shared" si="65"/>
        <v>310.11464968152865</v>
      </c>
      <c r="N142" s="25">
        <f t="shared" si="66"/>
        <v>3.1011464968152866</v>
      </c>
      <c r="O142" s="25">
        <f t="shared" si="71"/>
        <v>1322.7579108280254</v>
      </c>
      <c r="P142" s="25">
        <f t="shared" si="67"/>
        <v>4.497376896815287</v>
      </c>
      <c r="Q142">
        <f t="shared" si="60"/>
        <v>68.954561024478323</v>
      </c>
    </row>
    <row r="143" spans="1:17" ht="15.75" x14ac:dyDescent="0.25">
      <c r="A143" s="13" t="s">
        <v>116</v>
      </c>
      <c r="B143" s="13">
        <v>2700</v>
      </c>
      <c r="C143" s="13">
        <v>35</v>
      </c>
      <c r="D143" s="13">
        <v>18.96</v>
      </c>
      <c r="E143" s="24">
        <v>137.6</v>
      </c>
      <c r="F143" s="62">
        <f t="shared" si="68"/>
        <v>46.783999999999999</v>
      </c>
      <c r="G143" s="62">
        <f t="shared" si="64"/>
        <v>0.46783999999999998</v>
      </c>
      <c r="H143" s="24">
        <v>0.83799999999999997</v>
      </c>
      <c r="I143" s="24">
        <v>1.254</v>
      </c>
      <c r="J143" s="24">
        <v>0.113</v>
      </c>
      <c r="K143" s="24">
        <f t="shared" si="69"/>
        <v>2.2050000000000001</v>
      </c>
      <c r="L143" s="24">
        <f t="shared" si="70"/>
        <v>1123.5668789808917</v>
      </c>
      <c r="M143" s="26">
        <f t="shared" si="65"/>
        <v>382.01273885350321</v>
      </c>
      <c r="N143" s="25">
        <f t="shared" si="66"/>
        <v>3.820127388535032</v>
      </c>
      <c r="O143" s="25">
        <f t="shared" si="71"/>
        <v>1261.1668789808916</v>
      </c>
      <c r="P143" s="25">
        <f t="shared" si="67"/>
        <v>4.2879673885350318</v>
      </c>
      <c r="Q143">
        <f t="shared" si="60"/>
        <v>89.089469261102863</v>
      </c>
    </row>
    <row r="144" spans="1:17" ht="15.75" x14ac:dyDescent="0.25">
      <c r="A144" s="13" t="s">
        <v>117</v>
      </c>
      <c r="B144" s="13">
        <v>3300</v>
      </c>
      <c r="C144" s="13">
        <v>75</v>
      </c>
      <c r="D144" s="13">
        <v>27.09</v>
      </c>
      <c r="E144" s="24">
        <v>233.45599999999999</v>
      </c>
      <c r="F144" s="62">
        <f t="shared" si="68"/>
        <v>79.375039999999998</v>
      </c>
      <c r="G144" s="62">
        <f t="shared" si="64"/>
        <v>0.79375040000000008</v>
      </c>
      <c r="H144" s="24">
        <v>0.28799999999999998</v>
      </c>
      <c r="I144" s="24">
        <v>1.411</v>
      </c>
      <c r="J144" s="24">
        <v>0.17100000000000001</v>
      </c>
      <c r="K144" s="24">
        <f t="shared" si="69"/>
        <v>1.87</v>
      </c>
      <c r="L144" s="24">
        <f t="shared" si="70"/>
        <v>952.86624203821657</v>
      </c>
      <c r="M144" s="26">
        <f t="shared" si="65"/>
        <v>323.97452229299364</v>
      </c>
      <c r="N144" s="25">
        <f t="shared" si="66"/>
        <v>3.2397452229299364</v>
      </c>
      <c r="O144" s="25">
        <f t="shared" si="71"/>
        <v>1186.3222420382165</v>
      </c>
      <c r="P144" s="25">
        <f t="shared" si="67"/>
        <v>4.0334956229299364</v>
      </c>
      <c r="Q144">
        <f t="shared" si="60"/>
        <v>80.321029841023645</v>
      </c>
    </row>
    <row r="145" spans="1:17" ht="15.75" x14ac:dyDescent="0.25">
      <c r="A145" s="13" t="s">
        <v>118</v>
      </c>
      <c r="B145" s="13">
        <v>3800</v>
      </c>
      <c r="C145" s="13">
        <v>75</v>
      </c>
      <c r="D145" s="13">
        <v>25.65</v>
      </c>
      <c r="E145" s="24">
        <v>428.44799999999998</v>
      </c>
      <c r="F145" s="62">
        <f t="shared" si="68"/>
        <v>145.67232000000001</v>
      </c>
      <c r="G145" s="62">
        <f t="shared" si="64"/>
        <v>1.4567232000000001</v>
      </c>
      <c r="H145" s="24">
        <v>0.40600000000000003</v>
      </c>
      <c r="I145" s="24">
        <v>1.625</v>
      </c>
      <c r="J145" s="24">
        <v>0</v>
      </c>
      <c r="K145" s="24">
        <f t="shared" si="69"/>
        <v>2.0310000000000001</v>
      </c>
      <c r="L145" s="24">
        <f t="shared" si="70"/>
        <v>1034.904458598726</v>
      </c>
      <c r="M145" s="26">
        <f t="shared" si="65"/>
        <v>351.86751592356688</v>
      </c>
      <c r="N145" s="25">
        <f t="shared" si="66"/>
        <v>3.5186751592356686</v>
      </c>
      <c r="O145" s="25">
        <f t="shared" si="71"/>
        <v>1463.3524585987261</v>
      </c>
      <c r="P145" s="25">
        <f t="shared" si="67"/>
        <v>4.975398359235669</v>
      </c>
      <c r="Q145">
        <f t="shared" si="60"/>
        <v>70.721476054355875</v>
      </c>
    </row>
    <row r="146" spans="1:17" ht="15.75" x14ac:dyDescent="0.25">
      <c r="A146" s="13" t="s">
        <v>119</v>
      </c>
      <c r="B146" s="13">
        <v>4600</v>
      </c>
      <c r="C146" s="13">
        <v>90</v>
      </c>
      <c r="D146" s="13">
        <v>27.27</v>
      </c>
      <c r="E146" s="24">
        <v>385.40800000000002</v>
      </c>
      <c r="F146" s="62">
        <f t="shared" si="68"/>
        <v>131.03872000000001</v>
      </c>
      <c r="G146" s="62">
        <f t="shared" si="64"/>
        <v>1.3103872000000001</v>
      </c>
      <c r="H146" s="24">
        <v>0.90400000000000003</v>
      </c>
      <c r="I146" s="24">
        <v>2.0609999999999999</v>
      </c>
      <c r="J146" s="24">
        <v>0.89300000000000002</v>
      </c>
      <c r="K146" s="24">
        <f t="shared" si="69"/>
        <v>3.8579999999999997</v>
      </c>
      <c r="L146" s="24">
        <f t="shared" si="70"/>
        <v>1965.8598726114649</v>
      </c>
      <c r="M146" s="26">
        <f t="shared" si="65"/>
        <v>668.39235668789809</v>
      </c>
      <c r="N146" s="25">
        <f t="shared" si="66"/>
        <v>6.6839235668789811</v>
      </c>
      <c r="O146" s="25">
        <f t="shared" si="71"/>
        <v>2351.267872611465</v>
      </c>
      <c r="P146" s="25">
        <f t="shared" si="67"/>
        <v>7.9943107668789812</v>
      </c>
      <c r="Q146">
        <f t="shared" si="60"/>
        <v>83.60850311913029</v>
      </c>
    </row>
    <row r="147" spans="1:17" ht="15.75" x14ac:dyDescent="0.25">
      <c r="A147" s="13" t="s">
        <v>120</v>
      </c>
      <c r="B147" s="13">
        <v>4300</v>
      </c>
      <c r="C147" s="13">
        <v>80</v>
      </c>
      <c r="D147" s="13">
        <v>26.22</v>
      </c>
      <c r="E147" s="24">
        <v>282.94400000000002</v>
      </c>
      <c r="F147" s="62">
        <f t="shared" si="68"/>
        <v>96.200960000000009</v>
      </c>
      <c r="G147" s="62">
        <f t="shared" si="64"/>
        <v>0.96200960000000013</v>
      </c>
      <c r="H147" s="24">
        <v>0.64300000000000002</v>
      </c>
      <c r="I147" s="24">
        <v>1.6719999999999999</v>
      </c>
      <c r="J147" s="24">
        <v>2.1</v>
      </c>
      <c r="K147" s="24">
        <f t="shared" si="69"/>
        <v>4.415</v>
      </c>
      <c r="L147" s="24">
        <f t="shared" si="70"/>
        <v>2249.6815286624205</v>
      </c>
      <c r="M147" s="26">
        <f t="shared" si="65"/>
        <v>764.89171974522299</v>
      </c>
      <c r="N147" s="25">
        <f t="shared" si="66"/>
        <v>7.6489171974522296</v>
      </c>
      <c r="O147" s="25">
        <f t="shared" si="71"/>
        <v>2532.6255286624205</v>
      </c>
      <c r="P147" s="25">
        <f t="shared" si="67"/>
        <v>8.6109267974522297</v>
      </c>
      <c r="Q147">
        <f t="shared" si="60"/>
        <v>88.82803648633228</v>
      </c>
    </row>
    <row r="148" spans="1:17" ht="15.75" x14ac:dyDescent="0.25">
      <c r="A148" s="13" t="s">
        <v>121</v>
      </c>
      <c r="B148" s="13">
        <v>4700</v>
      </c>
      <c r="C148" s="13">
        <v>75</v>
      </c>
      <c r="D148" s="13">
        <v>32.78</v>
      </c>
      <c r="E148" s="24">
        <v>366.512</v>
      </c>
      <c r="F148" s="62">
        <f t="shared" si="68"/>
        <v>124.61408000000002</v>
      </c>
      <c r="G148" s="62">
        <f t="shared" si="64"/>
        <v>1.2461408</v>
      </c>
      <c r="H148" s="24">
        <v>1.1160000000000001</v>
      </c>
      <c r="I148" s="24">
        <v>1.377</v>
      </c>
      <c r="J148" s="24">
        <v>0.626</v>
      </c>
      <c r="K148" s="24">
        <f t="shared" si="69"/>
        <v>3.1190000000000002</v>
      </c>
      <c r="L148" s="24">
        <f t="shared" si="70"/>
        <v>1589.2993630573251</v>
      </c>
      <c r="M148" s="26">
        <f t="shared" si="65"/>
        <v>540.36178343949052</v>
      </c>
      <c r="N148" s="25">
        <f t="shared" si="66"/>
        <v>5.4036178343949048</v>
      </c>
      <c r="O148" s="25">
        <f t="shared" si="71"/>
        <v>1955.811363057325</v>
      </c>
      <c r="P148" s="25">
        <f t="shared" si="67"/>
        <v>6.6497586343949049</v>
      </c>
      <c r="Q148">
        <f t="shared" si="60"/>
        <v>81.260360435422143</v>
      </c>
    </row>
    <row r="149" spans="1:17" ht="15.75" x14ac:dyDescent="0.25">
      <c r="A149" s="13" t="s">
        <v>122</v>
      </c>
      <c r="B149" s="13">
        <v>4600</v>
      </c>
      <c r="C149" s="13">
        <v>80</v>
      </c>
      <c r="D149" s="13">
        <v>28.27</v>
      </c>
      <c r="E149" s="24">
        <v>329.34399999999999</v>
      </c>
      <c r="F149" s="62">
        <f t="shared" si="68"/>
        <v>111.97696000000001</v>
      </c>
      <c r="G149" s="62">
        <f t="shared" si="64"/>
        <v>1.1197696000000001</v>
      </c>
      <c r="H149" s="24">
        <v>0.66700000000000004</v>
      </c>
      <c r="I149" s="24">
        <v>1.52</v>
      </c>
      <c r="J149" s="24">
        <v>1.4219999999999999</v>
      </c>
      <c r="K149" s="24">
        <f t="shared" si="69"/>
        <v>3.609</v>
      </c>
      <c r="L149" s="24">
        <f t="shared" si="70"/>
        <v>1838.9808917197452</v>
      </c>
      <c r="M149" s="26">
        <f t="shared" si="65"/>
        <v>625.2535031847134</v>
      </c>
      <c r="N149" s="25">
        <f t="shared" si="66"/>
        <v>6.2525350318471347</v>
      </c>
      <c r="O149" s="25">
        <f t="shared" si="71"/>
        <v>2168.3248917197452</v>
      </c>
      <c r="P149" s="25">
        <f t="shared" si="67"/>
        <v>7.3723046318471344</v>
      </c>
      <c r="Q149">
        <f t="shared" si="60"/>
        <v>84.811132258930527</v>
      </c>
    </row>
    <row r="150" spans="1:17" ht="15.75" x14ac:dyDescent="0.25">
      <c r="A150" s="13" t="s">
        <v>123</v>
      </c>
      <c r="B150" s="13">
        <v>2900</v>
      </c>
      <c r="C150" s="13">
        <v>45</v>
      </c>
      <c r="D150" s="13">
        <v>22.07</v>
      </c>
      <c r="E150" s="24">
        <v>131.952</v>
      </c>
      <c r="F150" s="62">
        <f t="shared" si="68"/>
        <v>44.863680000000002</v>
      </c>
      <c r="G150" s="62">
        <f t="shared" si="64"/>
        <v>0.44863680000000006</v>
      </c>
      <c r="H150" s="24">
        <v>0.81699999999999995</v>
      </c>
      <c r="I150" s="24">
        <v>0.60499999999999998</v>
      </c>
      <c r="J150" s="24">
        <v>1.2110000000000001</v>
      </c>
      <c r="K150" s="24">
        <f t="shared" si="69"/>
        <v>2.633</v>
      </c>
      <c r="L150" s="24">
        <f t="shared" si="70"/>
        <v>1341.656050955414</v>
      </c>
      <c r="M150" s="26">
        <f t="shared" si="65"/>
        <v>456.16305732484079</v>
      </c>
      <c r="N150" s="25">
        <f t="shared" si="66"/>
        <v>4.5616305732484079</v>
      </c>
      <c r="O150" s="25">
        <f t="shared" si="71"/>
        <v>1473.608050955414</v>
      </c>
      <c r="P150" s="25">
        <f t="shared" si="67"/>
        <v>5.010267373248408</v>
      </c>
      <c r="Q150">
        <f t="shared" si="60"/>
        <v>91.045651527592511</v>
      </c>
    </row>
    <row r="151" spans="1:17" ht="15.75" x14ac:dyDescent="0.25">
      <c r="A151" s="13" t="s">
        <v>124</v>
      </c>
      <c r="B151" s="13">
        <v>6100</v>
      </c>
      <c r="C151" s="13">
        <v>80</v>
      </c>
      <c r="D151" s="13">
        <v>27.59</v>
      </c>
      <c r="E151" s="24">
        <v>266.78399999999999</v>
      </c>
      <c r="F151" s="62">
        <f t="shared" si="68"/>
        <v>90.70656000000001</v>
      </c>
      <c r="G151" s="62">
        <f t="shared" si="64"/>
        <v>0.90706560000000014</v>
      </c>
      <c r="H151" s="24">
        <v>0.91600000000000004</v>
      </c>
      <c r="I151" s="24">
        <v>0.752</v>
      </c>
      <c r="J151" s="24">
        <v>3.66</v>
      </c>
      <c r="K151" s="24">
        <f t="shared" si="69"/>
        <v>5.3280000000000003</v>
      </c>
      <c r="L151" s="24">
        <f t="shared" si="70"/>
        <v>2714.9044585987263</v>
      </c>
      <c r="M151" s="26">
        <f t="shared" si="65"/>
        <v>923.06751592356704</v>
      </c>
      <c r="N151" s="25">
        <f t="shared" si="66"/>
        <v>9.2306751592356715</v>
      </c>
      <c r="O151" s="25">
        <f t="shared" si="71"/>
        <v>2981.6884585987264</v>
      </c>
      <c r="P151" s="25">
        <f t="shared" si="67"/>
        <v>10.137740759235673</v>
      </c>
      <c r="Q151">
        <f t="shared" si="60"/>
        <v>91.0525863548676</v>
      </c>
    </row>
    <row r="152" spans="1:17" ht="15.75" x14ac:dyDescent="0.25">
      <c r="A152" s="13" t="s">
        <v>125</v>
      </c>
      <c r="B152" s="13">
        <v>3900</v>
      </c>
      <c r="C152" s="13">
        <v>80</v>
      </c>
      <c r="D152" s="13">
        <v>25.65</v>
      </c>
      <c r="E152" s="24">
        <v>331.42399999999998</v>
      </c>
      <c r="F152" s="62">
        <f t="shared" si="68"/>
        <v>112.68416000000001</v>
      </c>
      <c r="G152" s="62">
        <f t="shared" si="64"/>
        <v>1.1268416000000001</v>
      </c>
      <c r="H152" s="24">
        <v>1.27</v>
      </c>
      <c r="I152" s="24">
        <v>2.048</v>
      </c>
      <c r="J152" s="24">
        <v>1.286</v>
      </c>
      <c r="K152" s="24">
        <f t="shared" si="69"/>
        <v>4.6040000000000001</v>
      </c>
      <c r="L152" s="24">
        <f t="shared" si="70"/>
        <v>2345.9872611464966</v>
      </c>
      <c r="M152" s="26">
        <f t="shared" si="65"/>
        <v>797.63566878980896</v>
      </c>
      <c r="N152" s="25">
        <f t="shared" si="66"/>
        <v>7.9763566878980896</v>
      </c>
      <c r="O152" s="25">
        <f t="shared" si="71"/>
        <v>2677.4112611464966</v>
      </c>
      <c r="P152" s="25">
        <f t="shared" si="67"/>
        <v>9.1031982878980902</v>
      </c>
      <c r="Q152">
        <f t="shared" si="60"/>
        <v>87.621475833410784</v>
      </c>
    </row>
    <row r="153" spans="1:17" ht="15.75" x14ac:dyDescent="0.25">
      <c r="A153" s="13" t="s">
        <v>126</v>
      </c>
      <c r="B153" s="13">
        <v>2500</v>
      </c>
      <c r="C153" s="13">
        <v>45</v>
      </c>
      <c r="D153" s="13">
        <v>26.07</v>
      </c>
      <c r="E153" s="24">
        <v>324.30399999999997</v>
      </c>
      <c r="F153" s="62">
        <f t="shared" si="68"/>
        <v>110.26336000000001</v>
      </c>
      <c r="G153" s="62">
        <f t="shared" si="64"/>
        <v>1.1026336000000001</v>
      </c>
      <c r="H153" s="24">
        <v>0.67700000000000005</v>
      </c>
      <c r="I153" s="24">
        <v>1.29</v>
      </c>
      <c r="J153" s="24">
        <v>1.466</v>
      </c>
      <c r="K153" s="24">
        <f t="shared" si="69"/>
        <v>3.4329999999999998</v>
      </c>
      <c r="L153" s="24">
        <f t="shared" si="70"/>
        <v>1749.2993630573249</v>
      </c>
      <c r="M153" s="26">
        <f t="shared" si="65"/>
        <v>594.7617834394905</v>
      </c>
      <c r="N153" s="25">
        <f t="shared" si="66"/>
        <v>5.9476178343949044</v>
      </c>
      <c r="O153" s="25">
        <f t="shared" si="71"/>
        <v>2073.6033630573247</v>
      </c>
      <c r="P153" s="25">
        <f t="shared" si="67"/>
        <v>7.0502514343949043</v>
      </c>
      <c r="Q153">
        <f t="shared" si="60"/>
        <v>84.360364871233358</v>
      </c>
    </row>
    <row r="154" spans="1:17" ht="15.75" x14ac:dyDescent="0.25">
      <c r="A154" s="13" t="s">
        <v>127</v>
      </c>
      <c r="B154" s="13">
        <v>3900</v>
      </c>
      <c r="C154" s="13">
        <v>65</v>
      </c>
      <c r="D154" s="13">
        <v>25.57</v>
      </c>
      <c r="E154" s="24">
        <v>214.03200000000001</v>
      </c>
      <c r="F154" s="62">
        <f t="shared" si="68"/>
        <v>72.770880000000005</v>
      </c>
      <c r="G154" s="62">
        <f t="shared" si="64"/>
        <v>0.72770880000000004</v>
      </c>
      <c r="H154" s="24">
        <v>1.1100000000000001</v>
      </c>
      <c r="I154" s="24">
        <v>0.89100000000000001</v>
      </c>
      <c r="J154" s="24">
        <v>2.4500000000000002</v>
      </c>
      <c r="K154" s="24">
        <f t="shared" si="69"/>
        <v>4.4510000000000005</v>
      </c>
      <c r="L154" s="24">
        <f t="shared" si="70"/>
        <v>2268.0254777070068</v>
      </c>
      <c r="M154" s="26">
        <f t="shared" si="65"/>
        <v>771.1286624203824</v>
      </c>
      <c r="N154" s="25">
        <f t="shared" si="66"/>
        <v>7.711286624203824</v>
      </c>
      <c r="O154" s="25">
        <f t="shared" si="71"/>
        <v>2482.0574777070069</v>
      </c>
      <c r="P154" s="25">
        <f t="shared" si="67"/>
        <v>8.4389954242038243</v>
      </c>
      <c r="Q154">
        <f t="shared" si="60"/>
        <v>91.376831442367362</v>
      </c>
    </row>
    <row r="155" spans="1:17" ht="15.75" x14ac:dyDescent="0.25">
      <c r="A155" s="13" t="s">
        <v>128</v>
      </c>
      <c r="B155" s="8">
        <v>4720</v>
      </c>
      <c r="C155" s="8">
        <v>60</v>
      </c>
      <c r="D155" s="8">
        <v>11.05</v>
      </c>
      <c r="E155" s="24">
        <v>130.68799999999999</v>
      </c>
      <c r="F155" s="62">
        <f t="shared" si="68"/>
        <v>44.433920000000001</v>
      </c>
      <c r="G155" s="62">
        <f t="shared" si="64"/>
        <v>0.44433919999999999</v>
      </c>
      <c r="H155" s="24">
        <v>0.36099999999999999</v>
      </c>
      <c r="I155" s="24">
        <v>0.58799999999999997</v>
      </c>
      <c r="J155" s="24">
        <v>1.149</v>
      </c>
      <c r="K155" s="24">
        <f t="shared" si="69"/>
        <v>2.0979999999999999</v>
      </c>
      <c r="L155" s="24">
        <f t="shared" si="70"/>
        <v>1069.0445859872611</v>
      </c>
      <c r="M155" s="26">
        <f t="shared" si="65"/>
        <v>363.4751592356688</v>
      </c>
      <c r="N155" s="25">
        <f t="shared" si="66"/>
        <v>3.6347515923566878</v>
      </c>
      <c r="O155" s="25">
        <f t="shared" si="71"/>
        <v>1199.7325859872612</v>
      </c>
      <c r="P155" s="25">
        <f>SUM(J155,N155)</f>
        <v>4.7837515923566878</v>
      </c>
      <c r="Q155">
        <f t="shared" si="60"/>
        <v>89.106905861654425</v>
      </c>
    </row>
    <row r="156" spans="1:17" ht="15.75" x14ac:dyDescent="0.25">
      <c r="A156" s="13" t="s">
        <v>129</v>
      </c>
      <c r="B156" s="8">
        <v>5760</v>
      </c>
      <c r="C156" s="8">
        <v>80</v>
      </c>
      <c r="D156" s="8">
        <v>16.95</v>
      </c>
      <c r="E156" s="24">
        <v>294.38400000000001</v>
      </c>
      <c r="F156" s="62">
        <f t="shared" si="68"/>
        <v>100.09056000000001</v>
      </c>
      <c r="G156" s="62">
        <f t="shared" si="64"/>
        <v>1.0009056000000001</v>
      </c>
      <c r="H156" s="24">
        <v>0.72899999999999998</v>
      </c>
      <c r="I156" s="24">
        <v>1.0029999999999999</v>
      </c>
      <c r="J156" s="24">
        <v>3.335</v>
      </c>
      <c r="K156" s="24">
        <f t="shared" si="69"/>
        <v>5.0670000000000002</v>
      </c>
      <c r="L156" s="24">
        <f t="shared" si="70"/>
        <v>2581.9108280254777</v>
      </c>
      <c r="M156" s="26">
        <f t="shared" si="65"/>
        <v>877.84968152866247</v>
      </c>
      <c r="N156" s="25">
        <f t="shared" si="66"/>
        <v>8.7784968152866245</v>
      </c>
      <c r="O156" s="25">
        <f t="shared" si="71"/>
        <v>2876.2948280254777</v>
      </c>
      <c r="P156" s="25">
        <f>SUM(J156,N156)</f>
        <v>12.113496815286624</v>
      </c>
      <c r="Q156">
        <f t="shared" si="60"/>
        <v>89.765166034731948</v>
      </c>
    </row>
    <row r="157" spans="1:17" ht="15.75" x14ac:dyDescent="0.25">
      <c r="A157" s="13" t="s">
        <v>130</v>
      </c>
      <c r="B157" s="8">
        <v>6304</v>
      </c>
      <c r="C157" s="8">
        <v>80</v>
      </c>
      <c r="D157" s="8">
        <v>12.97</v>
      </c>
      <c r="E157" s="24">
        <v>295.2</v>
      </c>
      <c r="F157" s="62">
        <f t="shared" si="68"/>
        <v>100.36800000000001</v>
      </c>
      <c r="G157" s="62">
        <f t="shared" si="64"/>
        <v>1.0036800000000001</v>
      </c>
      <c r="H157" s="24">
        <v>0.54900000000000004</v>
      </c>
      <c r="I157" s="24">
        <v>0.56599999999999995</v>
      </c>
      <c r="J157" s="24">
        <v>2.0640000000000001</v>
      </c>
      <c r="K157" s="24">
        <f t="shared" si="69"/>
        <v>3.1790000000000003</v>
      </c>
      <c r="L157" s="24">
        <f t="shared" si="70"/>
        <v>1619.8726114649683</v>
      </c>
      <c r="M157" s="26">
        <f t="shared" si="65"/>
        <v>550.75668789808924</v>
      </c>
      <c r="N157" s="25">
        <f t="shared" si="66"/>
        <v>5.5075668789808931</v>
      </c>
      <c r="O157" s="25">
        <f t="shared" si="71"/>
        <v>1915.0726114649683</v>
      </c>
      <c r="P157" s="25">
        <f>SUM(J157,N157)</f>
        <v>7.5715668789808932</v>
      </c>
      <c r="Q157">
        <f t="shared" si="60"/>
        <v>84.585440874005215</v>
      </c>
    </row>
    <row r="158" spans="1:17" ht="15.75" x14ac:dyDescent="0.25">
      <c r="A158" s="13" t="s">
        <v>131</v>
      </c>
      <c r="B158" s="8">
        <v>3408</v>
      </c>
      <c r="C158" s="8">
        <v>60</v>
      </c>
      <c r="D158" s="8">
        <v>15.1</v>
      </c>
      <c r="E158" s="24">
        <v>308.11200000000002</v>
      </c>
      <c r="F158" s="62">
        <f t="shared" si="68"/>
        <v>104.75808000000002</v>
      </c>
      <c r="G158" s="62">
        <f t="shared" si="64"/>
        <v>1.0475808000000002</v>
      </c>
      <c r="H158" s="24">
        <v>0.309</v>
      </c>
      <c r="I158" s="24">
        <v>0.47099999999999997</v>
      </c>
      <c r="J158" s="24">
        <v>2.58</v>
      </c>
      <c r="K158" s="24">
        <f t="shared" si="69"/>
        <v>3.3600000000000003</v>
      </c>
      <c r="L158" s="24">
        <f t="shared" si="70"/>
        <v>1712.1019108280254</v>
      </c>
      <c r="M158" s="26">
        <f t="shared" si="65"/>
        <v>582.1146496815287</v>
      </c>
      <c r="N158" s="25">
        <f t="shared" si="66"/>
        <v>5.8211464968152864</v>
      </c>
      <c r="O158" s="25">
        <f t="shared" si="71"/>
        <v>2020.2139108280255</v>
      </c>
      <c r="P158" s="25">
        <f>SUM(J158,N158)</f>
        <v>8.4011464968152865</v>
      </c>
      <c r="Q158">
        <f t="shared" si="60"/>
        <v>84.748545767922451</v>
      </c>
    </row>
    <row r="159" spans="1:17" ht="15.75" x14ac:dyDescent="0.25">
      <c r="A159" s="13" t="s">
        <v>132</v>
      </c>
      <c r="B159" s="13">
        <v>4224</v>
      </c>
      <c r="C159" s="13">
        <v>70</v>
      </c>
      <c r="D159" s="13">
        <v>17.2</v>
      </c>
      <c r="E159" s="24">
        <v>276.24</v>
      </c>
      <c r="F159" s="62">
        <f t="shared" si="68"/>
        <v>93.921600000000012</v>
      </c>
      <c r="G159" s="62">
        <f t="shared" si="64"/>
        <v>0.93921600000000016</v>
      </c>
      <c r="H159" s="24">
        <v>1.028</v>
      </c>
      <c r="I159" s="24">
        <v>0.437</v>
      </c>
      <c r="J159" s="24">
        <v>2.4510000000000001</v>
      </c>
      <c r="K159" s="24">
        <f t="shared" si="69"/>
        <v>3.9160000000000004</v>
      </c>
      <c r="L159" s="24">
        <f t="shared" si="70"/>
        <v>1995.4140127388539</v>
      </c>
      <c r="M159" s="26">
        <f t="shared" si="65"/>
        <v>678.4407643312104</v>
      </c>
      <c r="N159" s="25">
        <f t="shared" si="66"/>
        <v>6.7844076433121039</v>
      </c>
      <c r="O159" s="25">
        <f t="shared" si="71"/>
        <v>2271.6540127388539</v>
      </c>
      <c r="P159" s="25">
        <f>SUM(J159,N159)</f>
        <v>9.2354076433121044</v>
      </c>
      <c r="Q159">
        <f t="shared" si="60"/>
        <v>87.839697486900874</v>
      </c>
    </row>
    <row r="160" spans="1:17" ht="15.75" x14ac:dyDescent="0.25">
      <c r="A160" s="47" t="s">
        <v>102</v>
      </c>
      <c r="B160" s="35">
        <f>AVERAGE(B140:B159)</f>
        <v>4350.8</v>
      </c>
      <c r="C160" s="35">
        <f t="shared" ref="C160:Q160" si="72">AVERAGE(C140:C159)</f>
        <v>71.5</v>
      </c>
      <c r="D160" s="35">
        <f t="shared" si="72"/>
        <v>23.27</v>
      </c>
      <c r="E160" s="35">
        <f t="shared" si="72"/>
        <v>300.83920000000001</v>
      </c>
      <c r="F160" s="35">
        <f t="shared" si="72"/>
        <v>102.28532800000001</v>
      </c>
      <c r="G160" s="35">
        <f t="shared" si="72"/>
        <v>1.0228532800000001</v>
      </c>
      <c r="H160" s="35">
        <f t="shared" si="72"/>
        <v>0.75434999999999985</v>
      </c>
      <c r="I160" s="35">
        <f t="shared" si="72"/>
        <v>1.1437500000000003</v>
      </c>
      <c r="J160" s="35">
        <f t="shared" si="72"/>
        <v>1.4064000000000001</v>
      </c>
      <c r="K160" s="35">
        <f t="shared" si="72"/>
        <v>3.3045</v>
      </c>
      <c r="L160" s="35">
        <f t="shared" si="72"/>
        <v>1683.8216560509554</v>
      </c>
      <c r="M160" s="35">
        <f t="shared" si="72"/>
        <v>572.49936305732479</v>
      </c>
      <c r="N160" s="35">
        <f t="shared" si="72"/>
        <v>5.7249936305732501</v>
      </c>
      <c r="O160" s="35">
        <f t="shared" si="72"/>
        <v>1984.6608560509553</v>
      </c>
      <c r="P160" s="35">
        <f t="shared" si="72"/>
        <v>7.1050108305732493</v>
      </c>
      <c r="Q160" s="35">
        <f t="shared" si="72"/>
        <v>83.962701043133023</v>
      </c>
    </row>
    <row r="161" spans="1:17" ht="15.75" x14ac:dyDescent="0.25">
      <c r="A161" s="49" t="s">
        <v>103</v>
      </c>
      <c r="B161" s="36">
        <f>STDEVA(B140:B159)</f>
        <v>1139.8024574922017</v>
      </c>
      <c r="C161" s="36">
        <f t="shared" ref="C161:Q161" si="73">STDEVA(C140:C159)</f>
        <v>15.483437670790785</v>
      </c>
      <c r="D161" s="36">
        <f t="shared" si="73"/>
        <v>6.1499465123904402</v>
      </c>
      <c r="E161" s="36">
        <f t="shared" si="73"/>
        <v>97.264010940164212</v>
      </c>
      <c r="F161" s="36">
        <f t="shared" si="73"/>
        <v>33.069763719655953</v>
      </c>
      <c r="G161" s="36">
        <f t="shared" si="73"/>
        <v>0.33069763719655876</v>
      </c>
      <c r="H161" s="36">
        <f t="shared" si="73"/>
        <v>0.29533767916884957</v>
      </c>
      <c r="I161" s="36">
        <f t="shared" si="73"/>
        <v>0.50429824874196227</v>
      </c>
      <c r="J161" s="36">
        <f t="shared" si="73"/>
        <v>1.0947593054375493</v>
      </c>
      <c r="K161" s="36">
        <f t="shared" si="73"/>
        <v>1.0877613176660239</v>
      </c>
      <c r="L161" s="36">
        <f t="shared" si="73"/>
        <v>554.27328288714659</v>
      </c>
      <c r="M161" s="36">
        <f t="shared" si="73"/>
        <v>188.45291618162989</v>
      </c>
      <c r="N161" s="36">
        <f t="shared" si="73"/>
        <v>1.8845291618162949</v>
      </c>
      <c r="O161" s="36">
        <f t="shared" si="73"/>
        <v>560.14131296163919</v>
      </c>
      <c r="P161" s="36">
        <f t="shared" si="73"/>
        <v>2.1917905629170562</v>
      </c>
      <c r="Q161" s="36">
        <f t="shared" si="73"/>
        <v>6.798453387026882</v>
      </c>
    </row>
    <row r="162" spans="1:17" ht="15.75" x14ac:dyDescent="0.25">
      <c r="A162" s="49" t="s">
        <v>104</v>
      </c>
      <c r="B162" s="36">
        <f>CONFIDENCE(0.05,B161,20)</f>
        <v>499.53127289824772</v>
      </c>
      <c r="C162" s="36">
        <f t="shared" ref="C162:Q162" si="74">CONFIDENCE(0.05,C161,20)</f>
        <v>6.7857910620303414</v>
      </c>
      <c r="D162" s="36">
        <f t="shared" si="74"/>
        <v>2.695283370725277</v>
      </c>
      <c r="E162" s="36">
        <f t="shared" si="74"/>
        <v>42.627048987970568</v>
      </c>
      <c r="F162" s="36">
        <f t="shared" si="74"/>
        <v>14.493196655910046</v>
      </c>
      <c r="G162" s="36">
        <f t="shared" si="74"/>
        <v>0.14493196655910012</v>
      </c>
      <c r="H162" s="36">
        <f t="shared" si="74"/>
        <v>0.12943506643653566</v>
      </c>
      <c r="I162" s="36">
        <f t="shared" si="74"/>
        <v>0.22101439109781276</v>
      </c>
      <c r="J162" s="36">
        <f t="shared" si="74"/>
        <v>0.47979060386098715</v>
      </c>
      <c r="K162" s="36">
        <f t="shared" si="74"/>
        <v>0.4767236568507765</v>
      </c>
      <c r="L162" s="36">
        <f t="shared" si="74"/>
        <v>242.91651304498194</v>
      </c>
      <c r="M162" s="36">
        <f t="shared" si="74"/>
        <v>82.591614435293877</v>
      </c>
      <c r="N162" s="36">
        <f t="shared" si="74"/>
        <v>0.82591614435293703</v>
      </c>
      <c r="O162" s="36">
        <f t="shared" si="74"/>
        <v>245.48824335951898</v>
      </c>
      <c r="P162" s="36">
        <f t="shared" si="74"/>
        <v>0.96057691630991671</v>
      </c>
      <c r="Q162" s="36">
        <f t="shared" si="74"/>
        <v>2.9794988173941332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3"/>
  <sheetViews>
    <sheetView tabSelected="1" topLeftCell="A77" workbookViewId="0">
      <selection activeCell="Q101" sqref="Q101"/>
    </sheetView>
  </sheetViews>
  <sheetFormatPr defaultRowHeight="15" x14ac:dyDescent="0.25"/>
  <sheetData>
    <row r="2" spans="1:9" x14ac:dyDescent="0.25">
      <c r="A2" t="s">
        <v>0</v>
      </c>
      <c r="B2" t="s">
        <v>2</v>
      </c>
      <c r="C2" t="s">
        <v>263</v>
      </c>
      <c r="D2" s="4" t="s">
        <v>256</v>
      </c>
      <c r="E2" t="s">
        <v>264</v>
      </c>
      <c r="F2" s="4" t="s">
        <v>104</v>
      </c>
    </row>
    <row r="3" spans="1:9" x14ac:dyDescent="0.25">
      <c r="B3">
        <v>2.5</v>
      </c>
      <c r="C3">
        <v>9.3719049615841335E-2</v>
      </c>
      <c r="D3">
        <v>2.5238884030021717E-2</v>
      </c>
      <c r="E3">
        <v>2.9946607534911143E-2</v>
      </c>
      <c r="F3" s="53">
        <f>CONFIDENCE(0.05,E3,5)</f>
        <v>2.624887651815011E-2</v>
      </c>
    </row>
    <row r="4" spans="1:9" x14ac:dyDescent="0.25">
      <c r="B4">
        <v>7.5</v>
      </c>
      <c r="C4">
        <v>0.12083903576661717</v>
      </c>
      <c r="D4">
        <v>2.959438637945724E-2</v>
      </c>
      <c r="E4">
        <v>2.109268321586303E-2</v>
      </c>
      <c r="F4" s="53">
        <f t="shared" ref="F4:F12" si="0">CONFIDENCE(0.05,E4,5)</f>
        <v>1.8488212279945279E-2</v>
      </c>
    </row>
    <row r="5" spans="1:9" x14ac:dyDescent="0.25">
      <c r="B5">
        <v>12.5</v>
      </c>
      <c r="C5">
        <v>0.10894548038331769</v>
      </c>
      <c r="D5">
        <v>3.0748507186490075E-2</v>
      </c>
      <c r="E5">
        <v>1.1168548007234484E-2</v>
      </c>
      <c r="F5" s="53">
        <f t="shared" si="0"/>
        <v>9.7894840738526855E-3</v>
      </c>
    </row>
    <row r="6" spans="1:9" x14ac:dyDescent="0.25">
      <c r="B6">
        <v>17.5</v>
      </c>
      <c r="C6">
        <v>0.12330561726692847</v>
      </c>
      <c r="D6">
        <v>3.9216031136787843E-2</v>
      </c>
      <c r="E6">
        <v>3.1953356123879527E-2</v>
      </c>
      <c r="F6" s="53">
        <f t="shared" si="0"/>
        <v>2.8007836889651146E-2</v>
      </c>
    </row>
    <row r="7" spans="1:9" x14ac:dyDescent="0.25">
      <c r="B7">
        <v>22.5</v>
      </c>
      <c r="C7">
        <v>0.11792994290402146</v>
      </c>
      <c r="D7">
        <v>2.2690398691475915E-2</v>
      </c>
      <c r="E7">
        <v>4.6665025254415571E-2</v>
      </c>
      <c r="F7" s="53">
        <f t="shared" si="0"/>
        <v>4.0902946492070658E-2</v>
      </c>
    </row>
    <row r="8" spans="1:9" x14ac:dyDescent="0.25">
      <c r="B8">
        <v>27.5</v>
      </c>
      <c r="C8">
        <v>0.13019781040746309</v>
      </c>
      <c r="D8">
        <v>4.0366207119625026E-2</v>
      </c>
      <c r="E8">
        <v>3.1873081290682892E-2</v>
      </c>
      <c r="F8" s="53">
        <f t="shared" si="0"/>
        <v>2.7937474188913271E-2</v>
      </c>
    </row>
    <row r="9" spans="1:9" x14ac:dyDescent="0.25">
      <c r="B9">
        <v>32.5</v>
      </c>
      <c r="C9">
        <v>0.1317660555459472</v>
      </c>
      <c r="D9">
        <v>3.0380952285463569E-2</v>
      </c>
      <c r="E9">
        <v>5.1868829620064602E-2</v>
      </c>
      <c r="F9" s="53">
        <f>CONFIDENCE(0.05,E9,5)</f>
        <v>4.5464198315312856E-2</v>
      </c>
    </row>
    <row r="10" spans="1:9" x14ac:dyDescent="0.25">
      <c r="B10">
        <v>37.5</v>
      </c>
      <c r="C10">
        <v>0.14020901467689201</v>
      </c>
      <c r="D10">
        <v>3.5718474535147954E-2</v>
      </c>
      <c r="E10">
        <v>5.3994990255724629E-2</v>
      </c>
      <c r="F10" s="53">
        <f t="shared" si="0"/>
        <v>4.7327826037355504E-2</v>
      </c>
    </row>
    <row r="11" spans="1:9" x14ac:dyDescent="0.25">
      <c r="B11">
        <v>42.5</v>
      </c>
      <c r="C11">
        <v>0.12848360295787001</v>
      </c>
      <c r="D11">
        <v>3.6359754118436359E-2</v>
      </c>
      <c r="E11">
        <v>4.3201596685917998E-2</v>
      </c>
      <c r="F11" s="53">
        <f t="shared" si="0"/>
        <v>3.7867173284105653E-2</v>
      </c>
    </row>
    <row r="12" spans="1:9" x14ac:dyDescent="0.25">
      <c r="B12">
        <v>47.5</v>
      </c>
      <c r="C12">
        <v>0.10488496839121446</v>
      </c>
      <c r="D12">
        <v>2.7540488585569151E-2</v>
      </c>
      <c r="E12">
        <v>3.59671964307944E-2</v>
      </c>
      <c r="F12" s="53">
        <f t="shared" si="0"/>
        <v>3.1526058392936852E-2</v>
      </c>
    </row>
    <row r="14" spans="1:9" x14ac:dyDescent="0.25">
      <c r="G14" s="1"/>
      <c r="H14" s="1"/>
      <c r="I14" s="1"/>
    </row>
    <row r="15" spans="1:9" x14ac:dyDescent="0.25">
      <c r="G15" s="1"/>
      <c r="H15" s="1"/>
      <c r="I15" s="1"/>
    </row>
    <row r="16" spans="1:9" x14ac:dyDescent="0.25">
      <c r="G16" s="1"/>
      <c r="H16" s="1"/>
      <c r="I16" s="1"/>
    </row>
    <row r="17" spans="1:9" x14ac:dyDescent="0.25">
      <c r="G17" s="1"/>
      <c r="H17" s="1"/>
      <c r="I17" s="1"/>
    </row>
    <row r="18" spans="1:9" x14ac:dyDescent="0.25">
      <c r="G18" s="1"/>
      <c r="H18" s="1"/>
      <c r="I18" s="1"/>
    </row>
    <row r="19" spans="1:9" x14ac:dyDescent="0.25">
      <c r="G19" s="1"/>
      <c r="H19" s="1"/>
      <c r="I19" s="1"/>
    </row>
    <row r="20" spans="1:9" x14ac:dyDescent="0.25">
      <c r="G20" s="1"/>
      <c r="H20" s="1"/>
      <c r="I20" s="1"/>
    </row>
    <row r="21" spans="1:9" x14ac:dyDescent="0.25">
      <c r="G21" s="1"/>
      <c r="H21" s="1"/>
      <c r="I21" s="1"/>
    </row>
    <row r="22" spans="1:9" x14ac:dyDescent="0.25">
      <c r="G22" s="1"/>
      <c r="H22" s="1"/>
      <c r="I22" s="1"/>
    </row>
    <row r="23" spans="1:9" x14ac:dyDescent="0.25">
      <c r="G23" s="1"/>
      <c r="H23" s="1"/>
      <c r="I23" s="1"/>
    </row>
    <row r="26" spans="1:9" x14ac:dyDescent="0.25">
      <c r="A26" t="s">
        <v>46</v>
      </c>
      <c r="B26" t="s">
        <v>2</v>
      </c>
      <c r="C26" t="s">
        <v>15</v>
      </c>
      <c r="D26" s="22" t="s">
        <v>258</v>
      </c>
      <c r="E26" t="s">
        <v>70</v>
      </c>
      <c r="F26" s="4" t="s">
        <v>104</v>
      </c>
    </row>
    <row r="27" spans="1:9" x14ac:dyDescent="0.25">
      <c r="B27">
        <v>2.5</v>
      </c>
      <c r="C27">
        <v>0.13268313237256202</v>
      </c>
      <c r="D27" s="4">
        <f t="shared" ref="D27:D36" si="1">CONFIDENCE(0.05,C27,15)</f>
        <v>6.7145695594285904E-2</v>
      </c>
      <c r="E27">
        <v>8.6213832567540154E-3</v>
      </c>
      <c r="F27">
        <v>9.3789087428376595E-3</v>
      </c>
    </row>
    <row r="28" spans="1:9" x14ac:dyDescent="0.25">
      <c r="B28">
        <v>7.5</v>
      </c>
      <c r="C28">
        <v>0.15631593318907921</v>
      </c>
      <c r="D28" s="4">
        <f t="shared" si="1"/>
        <v>7.9105323176867776E-2</v>
      </c>
      <c r="E28">
        <v>1.5012827669586747E-2</v>
      </c>
      <c r="F28">
        <v>4.6958449917342158E-3</v>
      </c>
    </row>
    <row r="29" spans="1:9" x14ac:dyDescent="0.25">
      <c r="B29">
        <v>12.5</v>
      </c>
      <c r="C29">
        <v>0.15319696276187678</v>
      </c>
      <c r="D29" s="4">
        <f t="shared" si="1"/>
        <v>7.7526935365789668E-2</v>
      </c>
      <c r="E29">
        <v>2.9025164502464146E-2</v>
      </c>
      <c r="F29">
        <v>2.0086777013171218E-2</v>
      </c>
    </row>
    <row r="30" spans="1:9" x14ac:dyDescent="0.25">
      <c r="B30">
        <v>17.5</v>
      </c>
      <c r="C30">
        <v>0.17002876090071867</v>
      </c>
      <c r="D30" s="4">
        <f t="shared" si="1"/>
        <v>8.6044843964462908E-2</v>
      </c>
      <c r="E30">
        <v>6.0585248915476501E-2</v>
      </c>
      <c r="F30">
        <v>1.9799122467998625E-2</v>
      </c>
    </row>
    <row r="31" spans="1:9" x14ac:dyDescent="0.25">
      <c r="B31">
        <v>22.5</v>
      </c>
      <c r="C31">
        <v>0.16175259464944997</v>
      </c>
      <c r="D31" s="4">
        <f t="shared" si="1"/>
        <v>8.1856602928405589E-2</v>
      </c>
      <c r="E31">
        <v>5.1625766413289378E-2</v>
      </c>
      <c r="F31">
        <v>1.9506715547757594E-2</v>
      </c>
    </row>
    <row r="32" spans="1:9" x14ac:dyDescent="0.25">
      <c r="B32">
        <v>27.5</v>
      </c>
      <c r="C32">
        <v>0.16654398223330974</v>
      </c>
      <c r="D32" s="4">
        <f t="shared" si="1"/>
        <v>8.4281335043387057E-2</v>
      </c>
      <c r="E32">
        <v>6.3027666109631258E-2</v>
      </c>
      <c r="F32">
        <v>1.1843966019286575E-2</v>
      </c>
    </row>
    <row r="33" spans="2:6" x14ac:dyDescent="0.25">
      <c r="B33">
        <v>32.5</v>
      </c>
      <c r="C33">
        <v>0.15163781225239001</v>
      </c>
      <c r="D33" s="4">
        <f t="shared" si="1"/>
        <v>7.6737910840790416E-2</v>
      </c>
      <c r="E33">
        <v>4.9903964028783221E-2</v>
      </c>
      <c r="F33">
        <v>2.2289845102918312E-2</v>
      </c>
    </row>
    <row r="34" spans="2:6" x14ac:dyDescent="0.25">
      <c r="B34">
        <v>37.5</v>
      </c>
      <c r="C34">
        <v>0.17197869095743043</v>
      </c>
      <c r="D34" s="4">
        <f t="shared" si="1"/>
        <v>8.7031626592193462E-2</v>
      </c>
      <c r="E34">
        <v>4.4650103484321121E-2</v>
      </c>
      <c r="F34">
        <v>1.7237493434452522E-2</v>
      </c>
    </row>
    <row r="35" spans="2:6" x14ac:dyDescent="0.25">
      <c r="B35">
        <v>42.5</v>
      </c>
      <c r="C35">
        <v>0.13246198206367699</v>
      </c>
      <c r="D35" s="4">
        <f t="shared" si="1"/>
        <v>6.7033780152922329E-2</v>
      </c>
      <c r="E35">
        <v>3.6241273786091877E-2</v>
      </c>
      <c r="F35">
        <v>1.3152605143270397E-2</v>
      </c>
    </row>
    <row r="36" spans="2:6" x14ac:dyDescent="0.25">
      <c r="B36">
        <v>47.5</v>
      </c>
      <c r="C36">
        <v>0.11596384686981898</v>
      </c>
      <c r="D36" s="4">
        <f t="shared" si="1"/>
        <v>5.8684725199278157E-2</v>
      </c>
      <c r="E36">
        <v>2.7427642795044765E-2</v>
      </c>
      <c r="F36">
        <v>1.5185326466127518E-2</v>
      </c>
    </row>
    <row r="50" spans="1:6" x14ac:dyDescent="0.25">
      <c r="A50" t="s">
        <v>266</v>
      </c>
      <c r="B50" t="s">
        <v>2</v>
      </c>
      <c r="C50" t="s">
        <v>15</v>
      </c>
      <c r="D50" s="22" t="s">
        <v>259</v>
      </c>
      <c r="E50" t="s">
        <v>70</v>
      </c>
      <c r="F50" s="4" t="s">
        <v>104</v>
      </c>
    </row>
    <row r="51" spans="1:6" x14ac:dyDescent="0.25">
      <c r="B51">
        <v>2.5</v>
      </c>
      <c r="C51">
        <v>0.11391730323948697</v>
      </c>
      <c r="D51">
        <v>2.5446223856203976E-2</v>
      </c>
      <c r="E51">
        <v>4.9012381808484135E-2</v>
      </c>
      <c r="F51">
        <v>1.0872040552674291E-2</v>
      </c>
    </row>
    <row r="52" spans="1:6" x14ac:dyDescent="0.25">
      <c r="B52">
        <v>7.5</v>
      </c>
      <c r="C52">
        <v>0.10434807300759859</v>
      </c>
      <c r="D52">
        <v>3.409273360702382E-2</v>
      </c>
      <c r="E52">
        <v>5.0648717454661069E-2</v>
      </c>
      <c r="F52">
        <v>8.208571209825934E-3</v>
      </c>
    </row>
    <row r="53" spans="1:6" x14ac:dyDescent="0.25">
      <c r="B53">
        <v>12.5</v>
      </c>
      <c r="C53">
        <v>0.11451850962979165</v>
      </c>
      <c r="D53" s="4">
        <v>3.8085197065682488E-2</v>
      </c>
      <c r="E53">
        <v>4.8932605551278915E-2</v>
      </c>
      <c r="F53" s="4">
        <v>7.9982829106375677E-3</v>
      </c>
    </row>
    <row r="54" spans="1:6" x14ac:dyDescent="0.25">
      <c r="B54">
        <v>17.5</v>
      </c>
      <c r="C54">
        <v>0.10838333349998676</v>
      </c>
      <c r="D54">
        <v>3.8246827491355911E-2</v>
      </c>
      <c r="E54">
        <v>4.114408188807836E-2</v>
      </c>
      <c r="F54">
        <v>1.3068827790651452E-2</v>
      </c>
    </row>
    <row r="55" spans="1:6" x14ac:dyDescent="0.25">
      <c r="B55">
        <v>22.5</v>
      </c>
      <c r="C55">
        <v>0.12053168919612875</v>
      </c>
      <c r="D55">
        <v>3.7674741551888526E-2</v>
      </c>
      <c r="E55">
        <v>3.8410683366511579E-2</v>
      </c>
      <c r="F55">
        <v>1.0950516904655764E-2</v>
      </c>
    </row>
    <row r="56" spans="1:6" x14ac:dyDescent="0.25">
      <c r="B56">
        <v>27.5</v>
      </c>
      <c r="C56">
        <v>0.12786701550042232</v>
      </c>
      <c r="D56">
        <v>3.0420676435136716E-2</v>
      </c>
      <c r="E56">
        <v>4.1568775114965394E-2</v>
      </c>
      <c r="F56">
        <v>1.1119722946062375E-2</v>
      </c>
    </row>
    <row r="57" spans="1:6" x14ac:dyDescent="0.25">
      <c r="B57">
        <v>32.5</v>
      </c>
      <c r="C57">
        <v>0.17402094214255068</v>
      </c>
      <c r="D57">
        <v>6.8782226963287452E-2</v>
      </c>
      <c r="E57">
        <v>4.1790448612025008E-2</v>
      </c>
      <c r="F57">
        <v>8.4038211569170337E-3</v>
      </c>
    </row>
    <row r="58" spans="1:6" x14ac:dyDescent="0.25">
      <c r="B58">
        <v>37.5</v>
      </c>
      <c r="C58">
        <v>0.12860162561086788</v>
      </c>
      <c r="D58">
        <v>3.0222456515934571E-2</v>
      </c>
      <c r="E58">
        <v>3.7050573251722979E-2</v>
      </c>
      <c r="F58">
        <v>6.4505209190476474E-3</v>
      </c>
    </row>
    <row r="59" spans="1:6" x14ac:dyDescent="0.25">
      <c r="B59">
        <v>42.5</v>
      </c>
      <c r="C59">
        <v>0.12851598027562947</v>
      </c>
      <c r="D59">
        <v>2.4957890436616864E-2</v>
      </c>
      <c r="E59">
        <v>4.8020882708831418E-2</v>
      </c>
      <c r="F59">
        <v>5.1097087441263978E-3</v>
      </c>
    </row>
    <row r="60" spans="1:6" x14ac:dyDescent="0.25">
      <c r="B60">
        <v>47.5</v>
      </c>
      <c r="C60">
        <v>0.1096450713392336</v>
      </c>
      <c r="D60">
        <v>3.2839835849959476E-2</v>
      </c>
      <c r="E60">
        <v>4.9484917353570926E-2</v>
      </c>
      <c r="F60">
        <v>1.0602357129470512E-2</v>
      </c>
    </row>
    <row r="67" spans="1:16" x14ac:dyDescent="0.25">
      <c r="P67" s="73"/>
    </row>
    <row r="74" spans="1:16" x14ac:dyDescent="0.25">
      <c r="A74" t="s">
        <v>60</v>
      </c>
      <c r="B74" t="s">
        <v>2</v>
      </c>
      <c r="C74" t="s">
        <v>15</v>
      </c>
      <c r="D74" s="4" t="s">
        <v>256</v>
      </c>
      <c r="E74" t="s">
        <v>265</v>
      </c>
      <c r="F74" s="4" t="s">
        <v>104</v>
      </c>
    </row>
    <row r="75" spans="1:16" x14ac:dyDescent="0.25">
      <c r="B75">
        <v>2.5</v>
      </c>
      <c r="C75">
        <v>5.0788993119999994E-2</v>
      </c>
      <c r="D75">
        <v>1.1875046757024549E-2</v>
      </c>
      <c r="E75">
        <v>1.4328892030573252E-2</v>
      </c>
      <c r="F75">
        <v>1.3496693127988303E-2</v>
      </c>
    </row>
    <row r="76" spans="1:16" x14ac:dyDescent="0.25">
      <c r="B76">
        <v>7.5</v>
      </c>
      <c r="C76">
        <v>8.4169750306666666E-2</v>
      </c>
      <c r="D76">
        <v>3.2743093079552942E-2</v>
      </c>
      <c r="E76">
        <v>1.2350137574522291E-2</v>
      </c>
      <c r="F76">
        <v>7.7889444437346756E-3</v>
      </c>
    </row>
    <row r="77" spans="1:16" x14ac:dyDescent="0.25">
      <c r="B77">
        <v>12.5</v>
      </c>
      <c r="C77">
        <v>0.10262225643333335</v>
      </c>
      <c r="D77">
        <v>6.4227038291250579E-2</v>
      </c>
      <c r="E77">
        <v>1.6816579118471342E-2</v>
      </c>
      <c r="F77">
        <v>9.1813153454698166E-3</v>
      </c>
    </row>
    <row r="78" spans="1:16" x14ac:dyDescent="0.25">
      <c r="B78">
        <v>17.5</v>
      </c>
      <c r="C78">
        <v>7.2609096746666671E-2</v>
      </c>
      <c r="D78">
        <v>1.6450155310591647E-2</v>
      </c>
      <c r="E78">
        <v>1.4594132901910828E-2</v>
      </c>
      <c r="F78">
        <v>9.5015823478341293E-3</v>
      </c>
    </row>
    <row r="79" spans="1:16" x14ac:dyDescent="0.25">
      <c r="B79">
        <v>22.5</v>
      </c>
      <c r="C79">
        <v>0.10516067423333333</v>
      </c>
      <c r="D79">
        <v>5.1826665296771789E-2</v>
      </c>
      <c r="E79">
        <v>2.3712773049681529E-2</v>
      </c>
      <c r="F79">
        <v>1.4490902606031876E-2</v>
      </c>
    </row>
    <row r="80" spans="1:16" x14ac:dyDescent="0.25">
      <c r="B80">
        <v>27.5</v>
      </c>
      <c r="C80">
        <v>0.10875285323333334</v>
      </c>
      <c r="D80">
        <v>4.5616587860882823E-2</v>
      </c>
      <c r="E80">
        <v>2.5820086573248406E-2</v>
      </c>
      <c r="F80">
        <v>1.4913013866589454E-2</v>
      </c>
    </row>
    <row r="81" spans="2:39" x14ac:dyDescent="0.25">
      <c r="B81">
        <v>32.5</v>
      </c>
      <c r="C81">
        <v>8.388324389333332E-2</v>
      </c>
      <c r="D81">
        <v>2.3159674735541567E-2</v>
      </c>
      <c r="E81">
        <v>1.4114378593630576E-2</v>
      </c>
      <c r="F81">
        <v>1.4057248595624159E-2</v>
      </c>
    </row>
    <row r="82" spans="2:39" x14ac:dyDescent="0.25">
      <c r="B82">
        <v>37.5</v>
      </c>
      <c r="C82">
        <v>6.248140080000001E-2</v>
      </c>
      <c r="D82">
        <v>1.568515722758209E-2</v>
      </c>
      <c r="E82">
        <v>1.4735003337579622E-2</v>
      </c>
      <c r="F82">
        <v>1.0009911861498895E-2</v>
      </c>
    </row>
    <row r="83" spans="2:39" x14ac:dyDescent="0.25">
      <c r="B83">
        <v>42.5</v>
      </c>
      <c r="C83">
        <v>6.4697352066666658E-2</v>
      </c>
      <c r="D83">
        <v>1.2972018705193336E-2</v>
      </c>
      <c r="E83">
        <v>2.307921776815287E-2</v>
      </c>
      <c r="F83">
        <v>1.2130689378534494E-2</v>
      </c>
    </row>
    <row r="84" spans="2:39" x14ac:dyDescent="0.25">
      <c r="B84">
        <v>47.5</v>
      </c>
      <c r="C84">
        <v>6.4642676600000004E-2</v>
      </c>
      <c r="D84">
        <v>1.8902488367631698E-2</v>
      </c>
      <c r="E84">
        <v>1.8930558445859873E-2</v>
      </c>
      <c r="F84">
        <v>3.949994743334493E-3</v>
      </c>
    </row>
    <row r="92" spans="2:39" ht="15.75" x14ac:dyDescent="0.25">
      <c r="H92" s="72" t="s">
        <v>267</v>
      </c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</row>
    <row r="93" spans="2:39" x14ac:dyDescent="0.25">
      <c r="P93" s="7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T. hemprichii</vt:lpstr>
      <vt:lpstr>E.acoroides</vt:lpstr>
      <vt:lpstr>T ciliatum</vt:lpstr>
      <vt:lpstr>S. isoetifolium</vt:lpstr>
      <vt:lpstr>Sediment carbon comparison</vt:lpstr>
      <vt:lpstr>% of total carbon</vt:lpstr>
      <vt:lpstr>Biomass</vt:lpstr>
      <vt:lpstr>Carbon density graphs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</dc:creator>
  <cp:lastModifiedBy>Githaiga</cp:lastModifiedBy>
  <dcterms:created xsi:type="dcterms:W3CDTF">2016-08-11T11:04:47Z</dcterms:created>
  <dcterms:modified xsi:type="dcterms:W3CDTF">2017-05-03T11:55:28Z</dcterms:modified>
</cp:coreProperties>
</file>