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8A9641A-3CDD-4238-B53A-81EE39DE9247}" xr6:coauthVersionLast="47" xr6:coauthVersionMax="47" xr10:uidLastSave="{00000000-0000-0000-0000-000000000000}"/>
  <bookViews>
    <workbookView xWindow="-120" yWindow="-120" windowWidth="20730" windowHeight="11160" xr2:uid="{DB87D95B-CE29-4197-A5E9-F233A716C97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1" l="1"/>
  <c r="O14" i="1"/>
  <c r="O18" i="1"/>
  <c r="O26" i="1"/>
  <c r="N12" i="1"/>
  <c r="O12" i="1" s="1"/>
  <c r="L28" i="1"/>
  <c r="M28" i="1" s="1"/>
  <c r="N28" i="1" s="1"/>
  <c r="O28" i="1" s="1"/>
  <c r="L27" i="1"/>
  <c r="M27" i="1" s="1"/>
  <c r="N27" i="1" s="1"/>
  <c r="O27" i="1" s="1"/>
  <c r="L26" i="1"/>
  <c r="M26" i="1" s="1"/>
  <c r="N26" i="1" s="1"/>
  <c r="L25" i="1"/>
  <c r="M25" i="1" s="1"/>
  <c r="N25" i="1" s="1"/>
  <c r="O25" i="1" s="1"/>
  <c r="L24" i="1"/>
  <c r="L23" i="1"/>
  <c r="M23" i="1" s="1"/>
  <c r="N23" i="1" s="1"/>
  <c r="O23" i="1" s="1"/>
  <c r="L22" i="1"/>
  <c r="M22" i="1" s="1"/>
  <c r="N22" i="1" s="1"/>
  <c r="O22" i="1" s="1"/>
  <c r="L21" i="1"/>
  <c r="M21" i="1" s="1"/>
  <c r="N21" i="1" s="1"/>
  <c r="O21" i="1" s="1"/>
  <c r="L20" i="1"/>
  <c r="M20" i="1" s="1"/>
  <c r="N20" i="1" s="1"/>
  <c r="O20" i="1" s="1"/>
  <c r="L19" i="1"/>
  <c r="M19" i="1" s="1"/>
  <c r="N19" i="1" s="1"/>
  <c r="O19" i="1" s="1"/>
  <c r="L18" i="1"/>
  <c r="M18" i="1" s="1"/>
  <c r="N18" i="1" s="1"/>
  <c r="L17" i="1"/>
  <c r="M17" i="1" s="1"/>
  <c r="N17" i="1" s="1"/>
  <c r="O17" i="1" s="1"/>
  <c r="L16" i="1"/>
  <c r="M16" i="1" s="1"/>
  <c r="N16" i="1" s="1"/>
  <c r="O16" i="1" s="1"/>
  <c r="L15" i="1"/>
  <c r="M15" i="1" s="1"/>
  <c r="N15" i="1" s="1"/>
  <c r="O15" i="1" s="1"/>
  <c r="L14" i="1"/>
  <c r="M14" i="1" s="1"/>
  <c r="N14" i="1" s="1"/>
  <c r="L13" i="1"/>
  <c r="L12" i="1"/>
  <c r="M12" i="1" s="1"/>
  <c r="L11" i="1"/>
  <c r="M11" i="1" s="1"/>
  <c r="N11" i="1" s="1"/>
  <c r="O11" i="1" s="1"/>
  <c r="L10" i="1"/>
  <c r="M10" i="1" s="1"/>
  <c r="N10" i="1" s="1"/>
  <c r="L9" i="1"/>
  <c r="M9" i="1" s="1"/>
  <c r="N9" i="1" s="1"/>
  <c r="O9" i="1" s="1"/>
  <c r="L8" i="1"/>
  <c r="L7" i="1"/>
  <c r="L6" i="1"/>
  <c r="M6" i="1" s="1"/>
  <c r="N6" i="1" s="1"/>
  <c r="O6" i="1" s="1"/>
  <c r="L5" i="1"/>
  <c r="M5" i="1" s="1"/>
  <c r="N5" i="1" s="1"/>
  <c r="O5" i="1" s="1"/>
  <c r="M8" i="1"/>
  <c r="N8" i="1" s="1"/>
  <c r="O8" i="1" s="1"/>
  <c r="M7" i="1"/>
  <c r="N7" i="1" s="1"/>
  <c r="O7" i="1" s="1"/>
  <c r="M13" i="1"/>
  <c r="N13" i="1" s="1"/>
  <c r="O13" i="1" s="1"/>
  <c r="M24" i="1"/>
  <c r="N24" i="1" s="1"/>
  <c r="O24" i="1" s="1"/>
  <c r="L4" i="1" a="1"/>
  <c r="L4" i="1" s="1"/>
  <c r="M4" i="1" s="1"/>
  <c r="N4" i="1" s="1"/>
  <c r="O4" i="1" s="1"/>
  <c r="H30" i="1"/>
  <c r="I30" i="1"/>
  <c r="G30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1" i="1"/>
  <c r="C21" i="1"/>
  <c r="B21" i="1"/>
  <c r="D20" i="1"/>
  <c r="C20" i="1"/>
  <c r="B20" i="1"/>
  <c r="D19" i="1"/>
  <c r="C19" i="1"/>
  <c r="B19" i="1"/>
  <c r="D18" i="1"/>
  <c r="C18" i="1"/>
  <c r="B18" i="1"/>
  <c r="D17" i="1"/>
  <c r="C17" i="1"/>
  <c r="B17" i="1"/>
  <c r="D16" i="1"/>
  <c r="C16" i="1"/>
  <c r="B16" i="1"/>
  <c r="D15" i="1"/>
  <c r="C15" i="1"/>
  <c r="B15" i="1"/>
  <c r="D14" i="1"/>
  <c r="C14" i="1"/>
  <c r="B14" i="1"/>
  <c r="D13" i="1"/>
  <c r="C13" i="1"/>
  <c r="B13" i="1"/>
  <c r="D12" i="1"/>
  <c r="C12" i="1"/>
  <c r="B12" i="1"/>
  <c r="D11" i="1"/>
  <c r="C11" i="1"/>
  <c r="B11" i="1"/>
  <c r="D10" i="1"/>
  <c r="C10" i="1"/>
  <c r="B10" i="1"/>
  <c r="D9" i="1"/>
  <c r="C9" i="1"/>
  <c r="B9" i="1"/>
  <c r="D8" i="1"/>
  <c r="C8" i="1"/>
  <c r="B8" i="1"/>
  <c r="D7" i="1"/>
  <c r="C7" i="1"/>
  <c r="B7" i="1"/>
  <c r="D6" i="1"/>
  <c r="C6" i="1"/>
  <c r="B6" i="1"/>
  <c r="D5" i="1"/>
  <c r="C5" i="1"/>
  <c r="B5" i="1"/>
  <c r="D22" i="1"/>
  <c r="C22" i="1"/>
  <c r="B22" i="1"/>
  <c r="D4" i="1"/>
  <c r="C4" i="1"/>
  <c r="B4" i="1"/>
  <c r="C30" i="1" l="1"/>
  <c r="D30" i="1"/>
  <c r="B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<sst xmlns="http://schemas.openxmlformats.org/spreadsheetml/2006/main" count="89" uniqueCount="35">
  <si>
    <t>q @ 12 HRS</t>
  </si>
  <si>
    <t>q @ 14 HRS</t>
  </si>
  <si>
    <t>q @16 HRS</t>
  </si>
  <si>
    <t>LABORATORY</t>
  </si>
  <si>
    <t>COUNSELOR OFFICE-8</t>
  </si>
  <si>
    <t>PHELEBOTOMY-1</t>
  </si>
  <si>
    <t>PHELEBOTOMY-2</t>
  </si>
  <si>
    <t>ROUTINE CHECK UP ROOM</t>
  </si>
  <si>
    <t>HELP DESK</t>
  </si>
  <si>
    <t>STORAGE-2</t>
  </si>
  <si>
    <t>FEMALE TOILET</t>
  </si>
  <si>
    <t>MALE TOILET</t>
  </si>
  <si>
    <t>MEDICAL STORAGE-1</t>
  </si>
  <si>
    <t>STAFF ROOM</t>
  </si>
  <si>
    <t>FIRST-AID ROOM</t>
  </si>
  <si>
    <t>CLERK OFFICE</t>
  </si>
  <si>
    <t>COUNSELOR OFFICE-1</t>
  </si>
  <si>
    <t>COUNSELOR OFFICE-2</t>
  </si>
  <si>
    <t>COUNSELOR OFFICE-3</t>
  </si>
  <si>
    <t>COUNSELOR OFFICE-4</t>
  </si>
  <si>
    <t>COUNSELOR OFFICE-6</t>
  </si>
  <si>
    <t>COUNSELOR OFFICE-7</t>
  </si>
  <si>
    <t>EXAMINATION ROOM-1</t>
  </si>
  <si>
    <t>EXAMINATION ROOM-2</t>
  </si>
  <si>
    <t>EXAMINATION ROOM-3</t>
  </si>
  <si>
    <t>EXAMINATION ROOM-4</t>
  </si>
  <si>
    <t>EXAMINATION ROOM-5</t>
  </si>
  <si>
    <t>TOTAL COOLING LOAD</t>
  </si>
  <si>
    <t>SENSIBLE COOLING LOAD</t>
  </si>
  <si>
    <t>TOTAL SENSIBLE COOLING LOAD</t>
  </si>
  <si>
    <t>DUCT AREA (m2)</t>
  </si>
  <si>
    <t>VOLUME FLOW RATE (m3/sec)</t>
  </si>
  <si>
    <t>MASS FLOW RATE (kg/sec)</t>
  </si>
  <si>
    <t>COOLING LOAD (kW)</t>
  </si>
  <si>
    <t>DUCT SIZING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</si>
</sst>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B"/>
      <sheetName val="C-8"/>
      <sheetName val="P-2+STORE"/>
      <sheetName val="P-1"/>
      <sheetName val="ROUTINE CHECK UP ROOM"/>
      <sheetName val="HELP DESK"/>
      <sheetName val="STORE-2"/>
      <sheetName val="FEMALE TOILET"/>
      <sheetName val="MALE TOILET"/>
      <sheetName val="MEDICAL STORE-1"/>
      <sheetName val="STAFF ROOM"/>
      <sheetName val="FIRST AID ROOM"/>
      <sheetName val="CLERK ROOM"/>
      <sheetName val="C-1"/>
      <sheetName val="C-2"/>
      <sheetName val="C-3"/>
      <sheetName val="C-4"/>
      <sheetName val="C-6"/>
      <sheetName val="C-7"/>
      <sheetName val="E-2"/>
      <sheetName val="E-3"/>
      <sheetName val="E-4"/>
      <sheetName val="E-5"/>
      <sheetName val="STORAGE"/>
    </sheetNames>
    <sheetDataSet>
      <sheetData sheetId="0">
        <row r="35">
          <cell r="C35">
            <v>12614.430176319456</v>
          </cell>
          <cell r="D35">
            <v>13871.380353401106</v>
          </cell>
          <cell r="E35">
            <v>14927.377015002456</v>
          </cell>
        </row>
        <row r="36">
          <cell r="C36">
            <v>4932.4161732583343</v>
          </cell>
          <cell r="D36">
            <v>4932.4161732583343</v>
          </cell>
          <cell r="E36">
            <v>4932.4161732583343</v>
          </cell>
        </row>
      </sheetData>
      <sheetData sheetId="1">
        <row r="28">
          <cell r="C28">
            <v>11178.627575119457</v>
          </cell>
          <cell r="D28">
            <v>12380.137752201106</v>
          </cell>
          <cell r="E28">
            <v>13386.654413802456</v>
          </cell>
        </row>
        <row r="29">
          <cell r="C29">
            <v>4612.4161732583343</v>
          </cell>
          <cell r="D29">
            <v>4612.4161732583343</v>
          </cell>
          <cell r="E29">
            <v>4612.4161732583343</v>
          </cell>
        </row>
      </sheetData>
      <sheetData sheetId="2">
        <row r="31">
          <cell r="C31">
            <v>12926.182068079956</v>
          </cell>
          <cell r="D31">
            <v>14139.703990815156</v>
          </cell>
          <cell r="E31">
            <v>14775.463082827957</v>
          </cell>
        </row>
        <row r="32">
          <cell r="C32">
            <v>4792.4161732583343</v>
          </cell>
          <cell r="D32">
            <v>4792.4161732583343</v>
          </cell>
          <cell r="E32">
            <v>4792.4161732583343</v>
          </cell>
        </row>
      </sheetData>
      <sheetData sheetId="3">
        <row r="30">
          <cell r="C30">
            <v>11556.193248024423</v>
          </cell>
          <cell r="D30">
            <v>12378.347008507522</v>
          </cell>
          <cell r="E30">
            <v>13047.906715728423</v>
          </cell>
        </row>
        <row r="31">
          <cell r="C31">
            <v>5998.5312248333339</v>
          </cell>
          <cell r="D31">
            <v>5998.5312248333339</v>
          </cell>
          <cell r="E31">
            <v>5998.5312248333339</v>
          </cell>
        </row>
      </sheetData>
      <sheetData sheetId="4">
        <row r="32">
          <cell r="C32">
            <v>12917.602981916456</v>
          </cell>
          <cell r="D32">
            <v>13334.016014953233</v>
          </cell>
          <cell r="E32">
            <v>13518.47591186779</v>
          </cell>
        </row>
        <row r="33">
          <cell r="C33">
            <v>4814.4161732583343</v>
          </cell>
          <cell r="D33">
            <v>4814.4161732583343</v>
          </cell>
          <cell r="E33">
            <v>4814.4161732583343</v>
          </cell>
        </row>
      </sheetData>
      <sheetData sheetId="5">
        <row r="32">
          <cell r="C32">
            <v>6445.0288085771108</v>
          </cell>
          <cell r="D32">
            <v>6617.7585662951115</v>
          </cell>
          <cell r="E32">
            <v>6831.6983074611107</v>
          </cell>
        </row>
        <row r="33">
          <cell r="C33">
            <v>1871.5363674166667</v>
          </cell>
          <cell r="D33">
            <v>1871.5363674166667</v>
          </cell>
          <cell r="E33">
            <v>1871.5363674166667</v>
          </cell>
        </row>
      </sheetData>
      <sheetData sheetId="6">
        <row r="31">
          <cell r="C31">
            <v>5396.9802658098215</v>
          </cell>
          <cell r="D31">
            <v>5492.6085342018214</v>
          </cell>
          <cell r="E31">
            <v>5648.5055274642227</v>
          </cell>
        </row>
        <row r="32">
          <cell r="C32">
            <v>2216.4769003083334</v>
          </cell>
          <cell r="D32">
            <v>2216.4769003083334</v>
          </cell>
          <cell r="E32">
            <v>2216.4769003083334</v>
          </cell>
        </row>
      </sheetData>
      <sheetData sheetId="7">
        <row r="29">
          <cell r="C29">
            <v>3564.1210043361998</v>
          </cell>
          <cell r="D29">
            <v>3705.1875925258</v>
          </cell>
          <cell r="E29">
            <v>4454.4019965652005</v>
          </cell>
        </row>
        <row r="30">
          <cell r="C30">
            <v>1886.9756520000001</v>
          </cell>
          <cell r="D30">
            <v>1886.9756520000001</v>
          </cell>
          <cell r="E30">
            <v>1886.9756520000001</v>
          </cell>
        </row>
      </sheetData>
      <sheetData sheetId="8">
        <row r="28">
          <cell r="C28">
            <v>3564.1210043361998</v>
          </cell>
          <cell r="D28">
            <v>3722.5369525258002</v>
          </cell>
          <cell r="E28">
            <v>4454.4019965652005</v>
          </cell>
        </row>
        <row r="29">
          <cell r="C29">
            <v>1886.9756520000001</v>
          </cell>
          <cell r="D29">
            <v>1886.9756520000001</v>
          </cell>
          <cell r="E29">
            <v>1886.9756520000001</v>
          </cell>
        </row>
      </sheetData>
      <sheetData sheetId="9">
        <row r="30">
          <cell r="C30">
            <v>5442.7147405799997</v>
          </cell>
          <cell r="D30">
            <v>5773.14255658</v>
          </cell>
          <cell r="E30">
            <v>6533.1699328000004</v>
          </cell>
        </row>
        <row r="31">
          <cell r="C31">
            <v>2004.9756520000001</v>
          </cell>
          <cell r="D31">
            <v>2004.9756520000001</v>
          </cell>
          <cell r="E31">
            <v>2004.9756520000001</v>
          </cell>
        </row>
      </sheetData>
      <sheetData sheetId="10">
        <row r="35">
          <cell r="C35">
            <v>7085.4794428000005</v>
          </cell>
          <cell r="D35">
            <v>7463.5572587999995</v>
          </cell>
          <cell r="E35">
            <v>7993.9311888000002</v>
          </cell>
        </row>
        <row r="36">
          <cell r="C36">
            <v>2004.9756520000001</v>
          </cell>
          <cell r="D36">
            <v>2004.9756520000001</v>
          </cell>
          <cell r="E36">
            <v>2004.9756520000001</v>
          </cell>
        </row>
      </sheetData>
      <sheetData sheetId="11">
        <row r="34">
          <cell r="C34">
            <v>7338.6235694831121</v>
          </cell>
          <cell r="D34">
            <v>7575.8486220386658</v>
          </cell>
          <cell r="E34">
            <v>7777.7369835497784</v>
          </cell>
        </row>
        <row r="35">
          <cell r="C35">
            <v>2467.0145276666667</v>
          </cell>
          <cell r="D35">
            <v>2467.0145276666667</v>
          </cell>
          <cell r="E35">
            <v>2467.0145276666667</v>
          </cell>
        </row>
      </sheetData>
      <sheetData sheetId="12">
        <row r="30">
          <cell r="C30">
            <v>5756.5726354831113</v>
          </cell>
          <cell r="D30">
            <v>5932.788178038666</v>
          </cell>
          <cell r="E30">
            <v>6061.1802535497782</v>
          </cell>
        </row>
        <row r="31">
          <cell r="C31">
            <v>2762.0145276666667</v>
          </cell>
          <cell r="D31">
            <v>2762.0145276666667</v>
          </cell>
          <cell r="E31">
            <v>2762.0145276666667</v>
          </cell>
        </row>
      </sheetData>
      <sheetData sheetId="13">
        <row r="31">
          <cell r="C31">
            <v>7801.1214709330434</v>
          </cell>
          <cell r="D31">
            <v>8105.352597485321</v>
          </cell>
          <cell r="E31">
            <v>8226.854758804111</v>
          </cell>
        </row>
        <row r="32">
          <cell r="C32">
            <v>3683.7626241666662</v>
          </cell>
          <cell r="D32">
            <v>3683.7626241666662</v>
          </cell>
          <cell r="E32">
            <v>3683.7626241666662</v>
          </cell>
        </row>
      </sheetData>
      <sheetData sheetId="14">
        <row r="33">
          <cell r="C33">
            <v>7601.605876358044</v>
          </cell>
          <cell r="D33">
            <v>7880.0741194278216</v>
          </cell>
          <cell r="E33">
            <v>7925.7160854791109</v>
          </cell>
        </row>
        <row r="34">
          <cell r="C34">
            <v>3683.7626241666662</v>
          </cell>
          <cell r="D34">
            <v>3683.7626241666662</v>
          </cell>
          <cell r="E34">
            <v>3683.7626241666662</v>
          </cell>
        </row>
      </sheetData>
      <sheetData sheetId="15">
        <row r="31">
          <cell r="C31">
            <v>7601.605876358044</v>
          </cell>
          <cell r="D31">
            <v>7880.0741194278216</v>
          </cell>
          <cell r="E31">
            <v>7925.7160854791109</v>
          </cell>
        </row>
        <row r="32">
          <cell r="C32">
            <v>3683.7626241666662</v>
          </cell>
          <cell r="D32">
            <v>3683.7626241666662</v>
          </cell>
          <cell r="E32">
            <v>3683.7626241666662</v>
          </cell>
        </row>
      </sheetData>
      <sheetData sheetId="16">
        <row r="32">
          <cell r="C32">
            <v>7601.605876358044</v>
          </cell>
          <cell r="D32">
            <v>7880.0741194278216</v>
          </cell>
          <cell r="E32">
            <v>7925.7160854791109</v>
          </cell>
        </row>
        <row r="33">
          <cell r="C33">
            <v>3683.7626241666662</v>
          </cell>
          <cell r="D33">
            <v>3683.7626241666662</v>
          </cell>
          <cell r="E33">
            <v>3683.7626241666662</v>
          </cell>
        </row>
      </sheetData>
      <sheetData sheetId="17">
        <row r="31">
          <cell r="C31">
            <v>7601.605876358044</v>
          </cell>
          <cell r="D31">
            <v>7880.0741194278216</v>
          </cell>
          <cell r="E31">
            <v>7925.7160854791109</v>
          </cell>
        </row>
        <row r="32">
          <cell r="C32">
            <v>3683.7626241666662</v>
          </cell>
          <cell r="D32">
            <v>3683.7626241666662</v>
          </cell>
          <cell r="E32">
            <v>3683.7626241666662</v>
          </cell>
        </row>
      </sheetData>
      <sheetData sheetId="18">
        <row r="32">
          <cell r="C32">
            <v>8294.6116062306446</v>
          </cell>
          <cell r="D32">
            <v>8193.2131374750443</v>
          </cell>
          <cell r="E32">
            <v>8248.8665567207772</v>
          </cell>
        </row>
        <row r="33">
          <cell r="C33">
            <v>3683.7626241666662</v>
          </cell>
          <cell r="D33">
            <v>3683.7626241666662</v>
          </cell>
          <cell r="E33">
            <v>3683.7626241666662</v>
          </cell>
        </row>
      </sheetData>
      <sheetData sheetId="19">
        <row r="32">
          <cell r="C32">
            <v>7555.4314658019994</v>
          </cell>
          <cell r="D32">
            <v>7786.5359221199997</v>
          </cell>
          <cell r="E32">
            <v>8003.674862666001</v>
          </cell>
        </row>
        <row r="33">
          <cell r="C33">
            <v>4002.8653637500006</v>
          </cell>
          <cell r="D33">
            <v>4002.8653637500006</v>
          </cell>
          <cell r="E33">
            <v>4002.8653637500006</v>
          </cell>
        </row>
      </sheetData>
      <sheetData sheetId="20">
        <row r="33">
          <cell r="C33">
            <v>7555.4314658019994</v>
          </cell>
          <cell r="D33">
            <v>7786.5359221199997</v>
          </cell>
          <cell r="E33">
            <v>8003.674862666001</v>
          </cell>
        </row>
        <row r="34">
          <cell r="C34">
            <v>4002.8653637500006</v>
          </cell>
          <cell r="D34">
            <v>4002.8653637500006</v>
          </cell>
          <cell r="E34">
            <v>4002.8653637500006</v>
          </cell>
        </row>
      </sheetData>
      <sheetData sheetId="21">
        <row r="32">
          <cell r="C32">
            <v>7636.9714658020002</v>
          </cell>
          <cell r="D32">
            <v>7890.3159221200003</v>
          </cell>
          <cell r="E32">
            <v>8118.4748626660003</v>
          </cell>
        </row>
        <row r="33">
          <cell r="C33">
            <v>4120.8653637500011</v>
          </cell>
          <cell r="D33">
            <v>4120.8653637500011</v>
          </cell>
          <cell r="E33">
            <v>4120.8653637500011</v>
          </cell>
        </row>
      </sheetData>
      <sheetData sheetId="22">
        <row r="32">
          <cell r="C32">
            <v>8114.6394119114993</v>
          </cell>
          <cell r="D32">
            <v>8511.4258793433892</v>
          </cell>
          <cell r="E32">
            <v>8871.1320470338324</v>
          </cell>
        </row>
        <row r="33">
          <cell r="C33">
            <v>4061.8653637500006</v>
          </cell>
          <cell r="D33">
            <v>4061.8653637500006</v>
          </cell>
          <cell r="E33">
            <v>4061.8653637500006</v>
          </cell>
        </row>
      </sheetData>
      <sheetData sheetId="23">
        <row r="28">
          <cell r="C28">
            <v>6133.537520510823</v>
          </cell>
          <cell r="D28">
            <v>6317.9735809417107</v>
          </cell>
          <cell r="E28">
            <v>6269.2886775485549</v>
          </cell>
        </row>
        <row r="29">
          <cell r="C29">
            <v>2546.3548845833338</v>
          </cell>
          <cell r="D29">
            <v>2546.3548845833338</v>
          </cell>
          <cell r="E29">
            <v>2546.3548845833338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594F0-ECFE-4C39-A2BD-299BBFC46185}">
  <dimension ref="A1:O30"/>
  <sheetViews>
    <sheetView tabSelected="1" topLeftCell="A10" workbookViewId="0">
      <selection activeCell="F1" sqref="F1:I30"/>
    </sheetView>
  </sheetViews>
  <sheetFormatPr defaultRowHeight="15" x14ac:dyDescent="0.25"/>
  <cols>
    <col min="1" max="1" width="29.28515625" style="1" bestFit="1" customWidth="1"/>
    <col min="2" max="3" width="12.5703125" style="1" bestFit="1" customWidth="1"/>
    <col min="4" max="4" width="12" style="1" bestFit="1" customWidth="1"/>
    <col min="5" max="5" width="9.140625" style="1"/>
    <col min="6" max="6" width="38.5703125" style="1" bestFit="1" customWidth="1"/>
    <col min="7" max="8" width="12.5703125" style="1" bestFit="1" customWidth="1"/>
    <col min="9" max="9" width="12" style="1" bestFit="1" customWidth="1"/>
    <col min="10" max="10" width="9.140625" style="1"/>
    <col min="11" max="11" width="29.28515625" style="1" bestFit="1" customWidth="1"/>
    <col min="12" max="12" width="24" style="1" bestFit="1" customWidth="1"/>
    <col min="13" max="13" width="29.28515625" style="1" bestFit="1" customWidth="1"/>
    <col min="14" max="14" width="33.5703125" style="1" bestFit="1" customWidth="1"/>
    <col min="15" max="15" width="19" style="1" bestFit="1" customWidth="1"/>
    <col min="16" max="16384" width="9.140625" style="1"/>
  </cols>
  <sheetData>
    <row r="1" spans="1:15" x14ac:dyDescent="0.25">
      <c r="A1" s="8" t="s">
        <v>27</v>
      </c>
      <c r="B1" s="8"/>
      <c r="C1" s="8"/>
      <c r="D1" s="8"/>
      <c r="F1" s="8" t="s">
        <v>28</v>
      </c>
      <c r="G1" s="8"/>
      <c r="H1" s="8"/>
      <c r="I1" s="8"/>
      <c r="K1" s="8" t="s">
        <v>34</v>
      </c>
      <c r="L1" s="8"/>
      <c r="M1" s="8"/>
      <c r="N1" s="8"/>
      <c r="O1" s="8"/>
    </row>
    <row r="2" spans="1:15" x14ac:dyDescent="0.25">
      <c r="B2" s="3" t="s">
        <v>0</v>
      </c>
      <c r="C2" s="3" t="s">
        <v>1</v>
      </c>
      <c r="D2" s="3" t="s">
        <v>2</v>
      </c>
      <c r="G2" s="3" t="s">
        <v>0</v>
      </c>
      <c r="H2" s="3" t="s">
        <v>1</v>
      </c>
      <c r="I2" s="3" t="s">
        <v>2</v>
      </c>
      <c r="L2" s="3" t="s">
        <v>33</v>
      </c>
      <c r="M2" s="3" t="s">
        <v>32</v>
      </c>
      <c r="N2" s="3" t="s">
        <v>31</v>
      </c>
      <c r="O2" s="3" t="s">
        <v>30</v>
      </c>
    </row>
    <row r="4" spans="1:15" x14ac:dyDescent="0.25">
      <c r="A4" s="1" t="s">
        <v>3</v>
      </c>
      <c r="B4" s="2">
        <f>SUM([1]LAB!$C$35,[1]LAB!$C$36)</f>
        <v>17546.846349577791</v>
      </c>
      <c r="C4" s="2">
        <f>SUM([1]LAB!$D$35:$D$36)</f>
        <v>18803.79652665944</v>
      </c>
      <c r="D4" s="2">
        <f>SUM([1]LAB!$E$35:$E$36)</f>
        <v>19859.793188260788</v>
      </c>
      <c r="F4" s="1" t="s">
        <v>3</v>
      </c>
      <c r="G4" s="5">
        <v>6133.537520510823</v>
      </c>
      <c r="H4" s="2">
        <v>6317.9735809417107</v>
      </c>
      <c r="I4" s="2">
        <v>6269.2886775485549</v>
      </c>
      <c r="K4" s="1" t="s">
        <v>3</v>
      </c>
      <c r="L4" s="2" cm="1">
        <f t="array" ref="L4">SUM(([1]LAB!$E$35:$E$36)/1000)</f>
        <v>19.859793188260792</v>
      </c>
      <c r="M4" s="2">
        <f>((L4)/(1.026*8))</f>
        <v>2.4195654469128645</v>
      </c>
      <c r="N4" s="2">
        <f>(M4*0.832)</f>
        <v>2.013078451831503</v>
      </c>
      <c r="O4" s="1">
        <f>(N4/6.8)</f>
        <v>0.29604094879875043</v>
      </c>
    </row>
    <row r="5" spans="1:15" x14ac:dyDescent="0.25">
      <c r="A5" s="1" t="s">
        <v>6</v>
      </c>
      <c r="B5" s="2">
        <f>SUM('[1]P-2+STORE'!$C$31:$C$32)</f>
        <v>17718.598241338288</v>
      </c>
      <c r="C5" s="2">
        <f>SUM('[1]P-2+STORE'!$D$31:$D$32)</f>
        <v>18932.120164073491</v>
      </c>
      <c r="D5" s="2">
        <f>SUM('[1]P-2+STORE'!$E$31:$E$32)</f>
        <v>19567.879256086293</v>
      </c>
      <c r="F5" s="1" t="s">
        <v>6</v>
      </c>
      <c r="G5" s="2">
        <v>12926.182068079956</v>
      </c>
      <c r="H5" s="2">
        <v>14139.703990815156</v>
      </c>
      <c r="I5" s="2">
        <v>14775.463082827957</v>
      </c>
      <c r="K5" s="1" t="s">
        <v>6</v>
      </c>
      <c r="L5" s="2">
        <f>SUM('[1]P-2+STORE'!$E$31:$E$32)/1000</f>
        <v>19.567879256086293</v>
      </c>
      <c r="M5" s="2">
        <f t="shared" ref="M5:M28" si="0">((L5)/(1.026*8))</f>
        <v>2.3840008840261078</v>
      </c>
      <c r="N5" s="2">
        <f t="shared" ref="N5:N28" si="1">(M5*0.832)</f>
        <v>1.9834887355097215</v>
      </c>
      <c r="O5" s="7">
        <f t="shared" ref="O5:O28" si="2">(N5/6.8)</f>
        <v>0.29168951992790021</v>
      </c>
    </row>
    <row r="6" spans="1:15" x14ac:dyDescent="0.25">
      <c r="A6" s="1" t="s">
        <v>5</v>
      </c>
      <c r="B6" s="2">
        <f>SUM('[1]P-1'!$C$30:$C$31)</f>
        <v>17554.724472857757</v>
      </c>
      <c r="C6" s="2">
        <f>SUM('[1]P-1'!$D$30:$D$31)</f>
        <v>18376.878233340856</v>
      </c>
      <c r="D6" s="2">
        <f>SUM('[1]P-1'!$E$30:$E$31)</f>
        <v>19046.437940561758</v>
      </c>
      <c r="F6" s="1" t="s">
        <v>5</v>
      </c>
      <c r="G6" s="2">
        <v>11556.193248024423</v>
      </c>
      <c r="H6" s="2">
        <v>12378.347008507522</v>
      </c>
      <c r="I6" s="2">
        <v>13047.906715728423</v>
      </c>
      <c r="K6" s="1">
        <v>22</v>
      </c>
      <c r="L6" s="2">
        <f>SUM('[1]P-1'!$E$30:$E$31)/1000</f>
        <v>19.046437940561759</v>
      </c>
      <c r="M6" s="2">
        <f t="shared" si="0"/>
        <v>2.3204724586454386</v>
      </c>
      <c r="N6" s="2">
        <f t="shared" si="1"/>
        <v>1.9306330855930047</v>
      </c>
      <c r="O6" s="7">
        <f t="shared" si="2"/>
        <v>0.28391663023426539</v>
      </c>
    </row>
    <row r="7" spans="1:15" x14ac:dyDescent="0.25">
      <c r="A7" s="1" t="s">
        <v>7</v>
      </c>
      <c r="B7" s="2">
        <f>SUM('[1]ROUTINE CHECK UP ROOM'!$C$32:$C$33)</f>
        <v>17732.019155174792</v>
      </c>
      <c r="C7" s="2">
        <f>SUM('[1]ROUTINE CHECK UP ROOM'!$D$32:$D$33)</f>
        <v>18148.432188211569</v>
      </c>
      <c r="D7" s="2">
        <f>SUM('[1]ROUTINE CHECK UP ROOM'!$E$32:$E$33)</f>
        <v>18332.892085126125</v>
      </c>
      <c r="F7" s="1" t="s">
        <v>7</v>
      </c>
      <c r="G7" s="2">
        <v>12917.602981916456</v>
      </c>
      <c r="H7" s="2">
        <v>13334.016014953233</v>
      </c>
      <c r="I7" s="2">
        <v>13518.47591186779</v>
      </c>
      <c r="K7" s="1" t="s">
        <v>7</v>
      </c>
      <c r="L7" s="2">
        <f>SUM('[1]ROUTINE CHECK UP ROOM'!$E$32:$E$33)/1000</f>
        <v>18.332892085126126</v>
      </c>
      <c r="M7" s="2">
        <f t="shared" si="0"/>
        <v>2.2335394840553273</v>
      </c>
      <c r="N7" s="2">
        <f t="shared" si="1"/>
        <v>1.8583048507340323</v>
      </c>
      <c r="O7" s="7">
        <f t="shared" si="2"/>
        <v>0.27328012510794591</v>
      </c>
    </row>
    <row r="8" spans="1:15" x14ac:dyDescent="0.25">
      <c r="A8" s="1" t="s">
        <v>8</v>
      </c>
      <c r="B8" s="2">
        <f>SUM('[1]HELP DESK'!$C$32:$C$33)</f>
        <v>8316.5651759937773</v>
      </c>
      <c r="C8" s="2">
        <f>SUM('[1]HELP DESK'!$D$32:$D$33)</f>
        <v>8489.2949337117789</v>
      </c>
      <c r="D8" s="2">
        <f>SUM('[1]HELP DESK'!$E$32:$E$33)</f>
        <v>8703.2346748777782</v>
      </c>
      <c r="F8" s="1" t="s">
        <v>8</v>
      </c>
      <c r="G8" s="2">
        <v>6445.0288085771108</v>
      </c>
      <c r="H8" s="2">
        <v>6617.7585662951115</v>
      </c>
      <c r="I8" s="2">
        <v>6831.6983074611107</v>
      </c>
      <c r="K8" s="1" t="s">
        <v>8</v>
      </c>
      <c r="L8" s="2">
        <f>SUM('[1]HELP DESK'!$E$32:$E$33)/1000</f>
        <v>8.7032346748777787</v>
      </c>
      <c r="M8" s="2">
        <f t="shared" si="0"/>
        <v>1.0603356085377411</v>
      </c>
      <c r="N8" s="2">
        <f t="shared" si="1"/>
        <v>0.88219922630340053</v>
      </c>
      <c r="O8" s="7">
        <f t="shared" si="2"/>
        <v>0.12973518033873538</v>
      </c>
    </row>
    <row r="9" spans="1:15" x14ac:dyDescent="0.25">
      <c r="A9" s="1" t="s">
        <v>9</v>
      </c>
      <c r="B9" s="2">
        <f>SUM('[1]STORE-2'!$C$31:$C$32)</f>
        <v>7613.4571661181544</v>
      </c>
      <c r="C9" s="2">
        <f>SUM('[1]STORE-2'!$D$31:$D$32)</f>
        <v>7709.0854345101543</v>
      </c>
      <c r="D9" s="2">
        <f>SUM('[1]STORE-2'!$E$31:$E$32)</f>
        <v>7864.9824277725565</v>
      </c>
      <c r="F9" s="1" t="s">
        <v>9</v>
      </c>
      <c r="G9" s="2">
        <v>5396.9802658098215</v>
      </c>
      <c r="H9" s="2">
        <v>5492.6085342018214</v>
      </c>
      <c r="I9" s="2">
        <v>5648.5055274642227</v>
      </c>
      <c r="K9" s="1" t="s">
        <v>9</v>
      </c>
      <c r="L9" s="2">
        <f>SUM('[1]STORE-2'!$E$31:$E$32)/1000</f>
        <v>7.8649824277725564</v>
      </c>
      <c r="M9" s="2">
        <f t="shared" si="0"/>
        <v>0.95820936010874225</v>
      </c>
      <c r="N9" s="2">
        <f t="shared" si="1"/>
        <v>0.79723018761047348</v>
      </c>
      <c r="O9" s="7">
        <f t="shared" si="2"/>
        <v>0.11723973347212846</v>
      </c>
    </row>
    <row r="10" spans="1:15" x14ac:dyDescent="0.25">
      <c r="A10" s="1" t="s">
        <v>10</v>
      </c>
      <c r="B10" s="2">
        <f>SUM('[1]FEMALE TOILET'!$C$29:$C$30)</f>
        <v>5451.0966563361999</v>
      </c>
      <c r="C10" s="2">
        <f>SUM('[1]FEMALE TOILET'!$D$29:$D$30)</f>
        <v>5592.1632445258001</v>
      </c>
      <c r="D10" s="2">
        <f>SUM('[1]FEMALE TOILET'!$E$29:$E$30)</f>
        <v>6341.3776485652006</v>
      </c>
      <c r="F10" s="1" t="s">
        <v>10</v>
      </c>
      <c r="G10" s="2">
        <v>3564.1210043361998</v>
      </c>
      <c r="H10" s="2">
        <v>3705.1875925258</v>
      </c>
      <c r="I10" s="2">
        <v>4454.4019965652005</v>
      </c>
      <c r="K10" s="1" t="s">
        <v>10</v>
      </c>
      <c r="L10" s="2">
        <f>SUM('[1]FEMALE TOILET'!$E$29:$E$30)/1000</f>
        <v>6.3413776485652003</v>
      </c>
      <c r="M10" s="2">
        <f t="shared" si="0"/>
        <v>0.77258499617022414</v>
      </c>
      <c r="N10" s="2">
        <f t="shared" si="1"/>
        <v>0.64279071681362643</v>
      </c>
      <c r="O10" s="7">
        <f t="shared" si="2"/>
        <v>9.4528046590239181E-2</v>
      </c>
    </row>
    <row r="11" spans="1:15" x14ac:dyDescent="0.25">
      <c r="A11" s="1" t="s">
        <v>11</v>
      </c>
      <c r="B11" s="2">
        <f>SUM('[1]MALE TOILET'!$C$28:$C$29)</f>
        <v>5451.0966563361999</v>
      </c>
      <c r="C11" s="2">
        <f>SUM('[1]MALE TOILET'!$D$28:$D$29)</f>
        <v>5609.5126045258003</v>
      </c>
      <c r="D11" s="2">
        <f>SUM('[1]MALE TOILET'!$E$28:$E$29)</f>
        <v>6341.3776485652006</v>
      </c>
      <c r="F11" s="1" t="s">
        <v>11</v>
      </c>
      <c r="G11" s="2">
        <v>3564.1210043361998</v>
      </c>
      <c r="H11" s="2">
        <v>3722.5369525258002</v>
      </c>
      <c r="I11" s="2">
        <v>4454.4019965652005</v>
      </c>
      <c r="K11" s="1" t="s">
        <v>11</v>
      </c>
      <c r="L11" s="2">
        <f>SUM('[1]MALE TOILET'!$E$28:$E$29)/1000</f>
        <v>6.3413776485652003</v>
      </c>
      <c r="M11" s="2">
        <f t="shared" si="0"/>
        <v>0.77258499617022414</v>
      </c>
      <c r="N11" s="2">
        <f t="shared" si="1"/>
        <v>0.64279071681362643</v>
      </c>
      <c r="O11" s="7">
        <f t="shared" si="2"/>
        <v>9.4528046590239181E-2</v>
      </c>
    </row>
    <row r="12" spans="1:15" x14ac:dyDescent="0.25">
      <c r="A12" s="1" t="s">
        <v>12</v>
      </c>
      <c r="B12" s="2">
        <f>SUM('[1]MEDICAL STORE-1'!$C$30:$C$31)</f>
        <v>7447.6903925799998</v>
      </c>
      <c r="C12" s="2">
        <f>SUM('[1]MEDICAL STORE-1'!$D$30:$D$31)</f>
        <v>7778.1182085800001</v>
      </c>
      <c r="D12" s="2">
        <f>SUM('[1]MEDICAL STORE-1'!$E$30:$E$31)</f>
        <v>8538.1455848000005</v>
      </c>
      <c r="F12" s="1" t="s">
        <v>12</v>
      </c>
      <c r="G12" s="5">
        <v>5442.7147405799997</v>
      </c>
      <c r="H12" s="5">
        <v>5773.14255658</v>
      </c>
      <c r="I12" s="5">
        <v>6533.1699328000004</v>
      </c>
      <c r="K12" s="1" t="s">
        <v>12</v>
      </c>
      <c r="L12" s="2">
        <f>SUM('[1]MEDICAL STORE-1'!$E$30:$E$31)/1000</f>
        <v>8.5381455848000005</v>
      </c>
      <c r="M12" s="2">
        <f t="shared" si="0"/>
        <v>1.0402224153021442</v>
      </c>
      <c r="N12" s="2">
        <f t="shared" si="1"/>
        <v>0.86546504953138392</v>
      </c>
      <c r="O12" s="7">
        <f t="shared" si="2"/>
        <v>0.1272742719899094</v>
      </c>
    </row>
    <row r="13" spans="1:15" x14ac:dyDescent="0.25">
      <c r="A13" s="1" t="s">
        <v>13</v>
      </c>
      <c r="B13" s="2">
        <f>SUM('[1]STAFF ROOM'!$C$35:$C$36)</f>
        <v>9090.4550947999996</v>
      </c>
      <c r="C13" s="2">
        <f>SUM('[1]STAFF ROOM'!$D$35:$D$36)</f>
        <v>9468.5329108000005</v>
      </c>
      <c r="D13" s="2">
        <f>SUM('[1]STAFF ROOM'!$E$35:$E$36)</f>
        <v>9998.9068408000003</v>
      </c>
      <c r="F13" s="1" t="s">
        <v>13</v>
      </c>
      <c r="G13" s="2">
        <v>7085.4794428000005</v>
      </c>
      <c r="H13" s="2">
        <v>7463.5572587999995</v>
      </c>
      <c r="I13" s="2">
        <v>7993.9311888000002</v>
      </c>
      <c r="K13" s="1" t="s">
        <v>13</v>
      </c>
      <c r="L13" s="2">
        <f>SUM('[1]STAFF ROOM'!$E$35:$E$36)/1000</f>
        <v>9.9989068408000001</v>
      </c>
      <c r="M13" s="2">
        <f t="shared" si="0"/>
        <v>1.2181904045808967</v>
      </c>
      <c r="N13" s="2">
        <f t="shared" si="1"/>
        <v>1.0135344166113061</v>
      </c>
      <c r="O13" s="7">
        <f t="shared" si="2"/>
        <v>0.14904917891342737</v>
      </c>
    </row>
    <row r="14" spans="1:15" x14ac:dyDescent="0.25">
      <c r="A14" s="1" t="s">
        <v>14</v>
      </c>
      <c r="B14" s="2">
        <f>SUM('[1]FIRST AID ROOM'!$C$34:$C$35)</f>
        <v>9805.6380971497783</v>
      </c>
      <c r="C14" s="2">
        <f>SUM('[1]FIRST AID ROOM'!$D$34:$D$35)</f>
        <v>10042.863149705332</v>
      </c>
      <c r="D14" s="2">
        <f>SUM('[1]FIRST AID ROOM'!$E$34:$E$35)</f>
        <v>10244.751511216446</v>
      </c>
      <c r="F14" s="1" t="s">
        <v>14</v>
      </c>
      <c r="G14" s="2">
        <v>7338.6235694831121</v>
      </c>
      <c r="H14" s="2">
        <v>7575.8486220386658</v>
      </c>
      <c r="I14" s="2">
        <v>7777.7369835497784</v>
      </c>
      <c r="K14" s="1" t="s">
        <v>14</v>
      </c>
      <c r="L14" s="2">
        <f>SUM('[1]FIRST AID ROOM'!$E$34:$E$35)/1000</f>
        <v>10.244751511216446</v>
      </c>
      <c r="M14" s="2">
        <f t="shared" si="0"/>
        <v>1.2481422406452785</v>
      </c>
      <c r="N14" s="2">
        <f t="shared" si="1"/>
        <v>1.0384543442168717</v>
      </c>
      <c r="O14" s="7">
        <f t="shared" si="2"/>
        <v>0.15271387414953996</v>
      </c>
    </row>
    <row r="15" spans="1:15" x14ac:dyDescent="0.25">
      <c r="A15" s="1" t="s">
        <v>15</v>
      </c>
      <c r="B15" s="2">
        <f>SUM('[1]CLERK ROOM'!$C$30:$C$31)</f>
        <v>8518.5871631497776</v>
      </c>
      <c r="C15" s="2">
        <f>SUM('[1]CLERK ROOM'!$D$30:$D$31)</f>
        <v>8694.8027057053332</v>
      </c>
      <c r="D15" s="2">
        <f>SUM('[1]CLERK ROOM'!$E$30:$E$31)</f>
        <v>8823.1947812164453</v>
      </c>
      <c r="F15" s="1" t="s">
        <v>15</v>
      </c>
      <c r="G15" s="2">
        <v>5756.5726354831113</v>
      </c>
      <c r="H15" s="2">
        <v>5932.788178038666</v>
      </c>
      <c r="I15" s="2">
        <v>6061.1802535497782</v>
      </c>
      <c r="K15" s="1" t="s">
        <v>15</v>
      </c>
      <c r="L15" s="2">
        <f>SUM('[1]CLERK ROOM'!$E$30:$E$31)/1000</f>
        <v>8.8231947812164453</v>
      </c>
      <c r="M15" s="2">
        <f t="shared" si="0"/>
        <v>1.0749506312398203</v>
      </c>
      <c r="N15" s="2">
        <f t="shared" si="1"/>
        <v>0.89435892519153037</v>
      </c>
      <c r="O15" s="7">
        <f t="shared" si="2"/>
        <v>0.13152337135169564</v>
      </c>
    </row>
    <row r="16" spans="1:15" x14ac:dyDescent="0.25">
      <c r="A16" s="1" t="s">
        <v>16</v>
      </c>
      <c r="B16" s="2">
        <f>SUM('[1]C-1'!$C$31:$C$32)</f>
        <v>11484.884095099709</v>
      </c>
      <c r="C16" s="2">
        <f>SUM('[1]C-1'!$D$31:$D$32)</f>
        <v>11789.115221651988</v>
      </c>
      <c r="D16" s="2">
        <f>SUM('[1]C-1'!$E$31:$E$32)</f>
        <v>11910.617382970777</v>
      </c>
      <c r="F16" s="1" t="s">
        <v>16</v>
      </c>
      <c r="G16" s="2">
        <v>7801.1214709330434</v>
      </c>
      <c r="H16" s="2">
        <v>8105.352597485321</v>
      </c>
      <c r="I16" s="2">
        <v>8226.854758804111</v>
      </c>
      <c r="K16" s="1" t="s">
        <v>16</v>
      </c>
      <c r="L16" s="2">
        <f>SUM('[1]C-1'!$E$31:$E$32)/1000</f>
        <v>11.910617382970777</v>
      </c>
      <c r="M16" s="2">
        <f t="shared" si="0"/>
        <v>1.4510986090364006</v>
      </c>
      <c r="N16" s="2">
        <f t="shared" si="1"/>
        <v>1.2073140427182854</v>
      </c>
      <c r="O16" s="7">
        <f t="shared" si="2"/>
        <v>0.17754618275268902</v>
      </c>
    </row>
    <row r="17" spans="1:15" x14ac:dyDescent="0.25">
      <c r="A17" s="1" t="s">
        <v>17</v>
      </c>
      <c r="B17" s="2">
        <f>SUM('[1]C-2'!$C$33:$C$34)</f>
        <v>11285.36850052471</v>
      </c>
      <c r="C17" s="2">
        <f>SUM('[1]C-2'!$D$33:$D$34)</f>
        <v>11563.836743594487</v>
      </c>
      <c r="D17" s="2">
        <f>SUM('[1]C-2'!$E$33:$E$34)</f>
        <v>11609.478709645777</v>
      </c>
      <c r="F17" s="1" t="s">
        <v>17</v>
      </c>
      <c r="G17" s="2">
        <v>7601.605876358044</v>
      </c>
      <c r="H17" s="2">
        <v>7880.0741194278216</v>
      </c>
      <c r="I17" s="2">
        <v>7925.7160854791109</v>
      </c>
      <c r="K17" s="1" t="s">
        <v>17</v>
      </c>
      <c r="L17" s="2">
        <f>SUM('[1]C-2'!$E$33:$E$34)/1000</f>
        <v>11.609478709645776</v>
      </c>
      <c r="M17" s="2">
        <f t="shared" si="0"/>
        <v>1.4144101741771169</v>
      </c>
      <c r="N17" s="2">
        <f t="shared" si="1"/>
        <v>1.1767892649153613</v>
      </c>
      <c r="O17" s="7">
        <f t="shared" si="2"/>
        <v>0.17305724484049431</v>
      </c>
    </row>
    <row r="18" spans="1:15" x14ac:dyDescent="0.25">
      <c r="A18" s="1" t="s">
        <v>18</v>
      </c>
      <c r="B18" s="2">
        <f>SUM('[1]C-3'!$C$31:$C$32)</f>
        <v>11285.36850052471</v>
      </c>
      <c r="C18" s="2">
        <f>SUM('[1]C-3'!$D$31:$D$32)</f>
        <v>11563.836743594487</v>
      </c>
      <c r="D18" s="2">
        <f>SUM('[1]C-3'!$E$31:$E$32)</f>
        <v>11609.478709645777</v>
      </c>
      <c r="F18" s="1" t="s">
        <v>18</v>
      </c>
      <c r="G18" s="2">
        <v>7601.605876358044</v>
      </c>
      <c r="H18" s="2">
        <v>7880.0741194278216</v>
      </c>
      <c r="I18" s="2">
        <v>7925.7160854791109</v>
      </c>
      <c r="K18" s="1" t="s">
        <v>18</v>
      </c>
      <c r="L18" s="2">
        <f>SUM('[1]C-3'!$E$31:$E$32)/1000</f>
        <v>11.609478709645776</v>
      </c>
      <c r="M18" s="2">
        <f t="shared" si="0"/>
        <v>1.4144101741771169</v>
      </c>
      <c r="N18" s="2">
        <f t="shared" si="1"/>
        <v>1.1767892649153613</v>
      </c>
      <c r="O18" s="7">
        <f t="shared" si="2"/>
        <v>0.17305724484049431</v>
      </c>
    </row>
    <row r="19" spans="1:15" x14ac:dyDescent="0.25">
      <c r="A19" s="1" t="s">
        <v>19</v>
      </c>
      <c r="B19" s="2">
        <f>SUM('[1]C-4'!$C$32:$C$33)</f>
        <v>11285.36850052471</v>
      </c>
      <c r="C19" s="2">
        <f>SUM('[1]C-4'!$D$32:$D$33)</f>
        <v>11563.836743594487</v>
      </c>
      <c r="D19" s="2">
        <f>SUM('[1]C-4'!$E$32:$E$33)</f>
        <v>11609.478709645777</v>
      </c>
      <c r="F19" s="1" t="s">
        <v>19</v>
      </c>
      <c r="G19" s="2">
        <v>7601.605876358044</v>
      </c>
      <c r="H19" s="2">
        <v>7880.0741194278216</v>
      </c>
      <c r="I19" s="2">
        <v>7925.7160854791109</v>
      </c>
      <c r="K19" s="1" t="s">
        <v>19</v>
      </c>
      <c r="L19" s="2">
        <f>SUM('[1]C-4'!$E$32:$E$33)/1000</f>
        <v>11.609478709645776</v>
      </c>
      <c r="M19" s="2">
        <f t="shared" si="0"/>
        <v>1.4144101741771169</v>
      </c>
      <c r="N19" s="2">
        <f t="shared" si="1"/>
        <v>1.1767892649153613</v>
      </c>
      <c r="O19" s="7">
        <f t="shared" si="2"/>
        <v>0.17305724484049431</v>
      </c>
    </row>
    <row r="20" spans="1:15" x14ac:dyDescent="0.25">
      <c r="A20" s="1" t="s">
        <v>20</v>
      </c>
      <c r="B20" s="2">
        <f>SUM('[1]C-6'!$C$31:$C$32)</f>
        <v>11285.36850052471</v>
      </c>
      <c r="C20" s="2">
        <f>SUM('[1]C-6'!$D$31:$D$32)</f>
        <v>11563.836743594487</v>
      </c>
      <c r="D20" s="2">
        <f>SUM('[1]C-6'!$E$31:$E$32)</f>
        <v>11609.478709645777</v>
      </c>
      <c r="F20" s="1" t="s">
        <v>20</v>
      </c>
      <c r="G20" s="5">
        <v>7601.605876358044</v>
      </c>
      <c r="H20" s="5">
        <v>7880.0741194278216</v>
      </c>
      <c r="I20" s="5">
        <v>7925.7160854791109</v>
      </c>
      <c r="K20" s="1" t="s">
        <v>20</v>
      </c>
      <c r="L20" s="2">
        <f>SUM('[1]C-6'!$E$31:$E$32)/1000</f>
        <v>11.609478709645776</v>
      </c>
      <c r="M20" s="2">
        <f t="shared" si="0"/>
        <v>1.4144101741771169</v>
      </c>
      <c r="N20" s="2">
        <f t="shared" si="1"/>
        <v>1.1767892649153613</v>
      </c>
      <c r="O20" s="7">
        <f t="shared" si="2"/>
        <v>0.17305724484049431</v>
      </c>
    </row>
    <row r="21" spans="1:15" x14ac:dyDescent="0.25">
      <c r="A21" s="1" t="s">
        <v>21</v>
      </c>
      <c r="B21" s="2">
        <f>SUM('[1]C-7'!$C$32:$C$33)</f>
        <v>11978.37423039731</v>
      </c>
      <c r="C21" s="2">
        <f>SUM('[1]C-7'!$D$32:$D$33)</f>
        <v>11876.97576164171</v>
      </c>
      <c r="D21" s="2">
        <f>SUM('[1]C-7'!$E$32:$E$33)</f>
        <v>11932.629180887443</v>
      </c>
      <c r="F21" s="1" t="s">
        <v>21</v>
      </c>
      <c r="G21" s="2">
        <v>8294.6116062306446</v>
      </c>
      <c r="H21" s="2">
        <v>8193.2131374750443</v>
      </c>
      <c r="I21" s="2">
        <v>8248.8665567207772</v>
      </c>
      <c r="K21" s="1" t="s">
        <v>21</v>
      </c>
      <c r="L21" s="2">
        <f>SUM('[1]C-7'!$E$32:$E$33)/1000</f>
        <v>11.932629180887442</v>
      </c>
      <c r="M21" s="2">
        <f t="shared" si="0"/>
        <v>1.4537803582952538</v>
      </c>
      <c r="N21" s="2">
        <f t="shared" si="1"/>
        <v>1.209545258101651</v>
      </c>
      <c r="O21" s="7">
        <f t="shared" si="2"/>
        <v>0.17787430266200752</v>
      </c>
    </row>
    <row r="22" spans="1:15" x14ac:dyDescent="0.25">
      <c r="A22" s="1" t="s">
        <v>4</v>
      </c>
      <c r="B22" s="2">
        <f>SUM('[1]C-8'!$C$28:$C$29)</f>
        <v>15791.043748377791</v>
      </c>
      <c r="C22" s="2">
        <f>SUM('[1]C-8'!$D$28:$D$29)</f>
        <v>16992.553925459441</v>
      </c>
      <c r="D22" s="2">
        <f>SUM('[1]C-8'!$E$28:$E$29)</f>
        <v>17999.070587060793</v>
      </c>
      <c r="F22" s="1" t="s">
        <v>4</v>
      </c>
      <c r="G22" s="2">
        <v>11178.627575119457</v>
      </c>
      <c r="H22" s="2">
        <v>12380.137752201106</v>
      </c>
      <c r="I22" s="2">
        <v>13386.654413802456</v>
      </c>
      <c r="K22" s="1" t="s">
        <v>4</v>
      </c>
      <c r="L22" s="2">
        <f>SUM('[1]C-8'!$E$28:$E$29)/1000</f>
        <v>17.999070587060793</v>
      </c>
      <c r="M22" s="2">
        <f t="shared" si="0"/>
        <v>2.1928692235697844</v>
      </c>
      <c r="N22" s="2">
        <f t="shared" si="1"/>
        <v>1.8244671940100605</v>
      </c>
      <c r="O22" s="7">
        <f t="shared" si="2"/>
        <v>0.26830399911912656</v>
      </c>
    </row>
    <row r="23" spans="1:15" x14ac:dyDescent="0.25">
      <c r="A23" s="1" t="s">
        <v>22</v>
      </c>
      <c r="B23" s="1">
        <v>12695.39</v>
      </c>
      <c r="C23" s="1">
        <v>12971.62</v>
      </c>
      <c r="D23" s="1">
        <v>13273.54</v>
      </c>
      <c r="F23" s="1" t="s">
        <v>22</v>
      </c>
      <c r="G23" s="6">
        <v>8692.66</v>
      </c>
      <c r="H23" s="6">
        <v>8968.89</v>
      </c>
      <c r="I23" s="6">
        <v>9270.81</v>
      </c>
      <c r="K23" s="1" t="s">
        <v>22</v>
      </c>
      <c r="L23" s="2">
        <f>13273.54/1000</f>
        <v>13.273540000000001</v>
      </c>
      <c r="M23" s="2">
        <f t="shared" si="0"/>
        <v>1.617146686159844</v>
      </c>
      <c r="N23" s="2">
        <f t="shared" si="1"/>
        <v>1.3454660428849903</v>
      </c>
      <c r="O23" s="7">
        <f t="shared" si="2"/>
        <v>0.19786265336543976</v>
      </c>
    </row>
    <row r="24" spans="1:15" x14ac:dyDescent="0.25">
      <c r="A24" s="1" t="s">
        <v>23</v>
      </c>
      <c r="B24" s="2">
        <f>SUM('[1]E-2'!$C$32:$C$33)</f>
        <v>11558.296829552</v>
      </c>
      <c r="C24" s="2">
        <f>SUM('[1]E-2'!$D$32:$D$33)</f>
        <v>11789.401285870001</v>
      </c>
      <c r="D24" s="2">
        <f>SUM('[1]E-2'!$E$32:$E$33)</f>
        <v>12006.540226416002</v>
      </c>
      <c r="F24" s="1" t="s">
        <v>23</v>
      </c>
      <c r="G24" s="2">
        <v>7555.4314658019994</v>
      </c>
      <c r="H24" s="2">
        <v>7786.5359221199997</v>
      </c>
      <c r="I24" s="2">
        <v>8003.674862666001</v>
      </c>
      <c r="K24" s="1" t="s">
        <v>23</v>
      </c>
      <c r="L24" s="2">
        <f>SUM('[1]E-2'!$E$32:$E$33)/1000</f>
        <v>12.006540226416002</v>
      </c>
      <c r="M24" s="2">
        <f t="shared" si="0"/>
        <v>1.4627851153040938</v>
      </c>
      <c r="N24" s="2">
        <f t="shared" si="1"/>
        <v>1.2170372159330061</v>
      </c>
      <c r="O24" s="7">
        <f t="shared" si="2"/>
        <v>0.17897606116661854</v>
      </c>
    </row>
    <row r="25" spans="1:15" x14ac:dyDescent="0.25">
      <c r="A25" s="1" t="s">
        <v>24</v>
      </c>
      <c r="B25" s="2">
        <f>SUM('[1]E-3'!$C$33:$C$34)</f>
        <v>11558.296829552</v>
      </c>
      <c r="C25" s="2">
        <f>SUM('[1]E-3'!$D$33:$D$34)</f>
        <v>11789.401285870001</v>
      </c>
      <c r="D25" s="2">
        <f>SUM('[1]E-3'!$E$33:$E$34)</f>
        <v>12006.540226416002</v>
      </c>
      <c r="F25" s="1" t="s">
        <v>24</v>
      </c>
      <c r="G25" s="2">
        <v>7555.4314658019994</v>
      </c>
      <c r="H25" s="2">
        <v>7786.5359221199997</v>
      </c>
      <c r="I25" s="2">
        <v>8003.674862666001</v>
      </c>
      <c r="K25" s="1" t="s">
        <v>24</v>
      </c>
      <c r="L25" s="2">
        <f>SUM('[1]E-3'!$E$33:$E$34)/1000</f>
        <v>12.006540226416002</v>
      </c>
      <c r="M25" s="2">
        <f t="shared" si="0"/>
        <v>1.4627851153040938</v>
      </c>
      <c r="N25" s="2">
        <f t="shared" si="1"/>
        <v>1.2170372159330061</v>
      </c>
      <c r="O25" s="7">
        <f t="shared" si="2"/>
        <v>0.17897606116661854</v>
      </c>
    </row>
    <row r="26" spans="1:15" x14ac:dyDescent="0.25">
      <c r="A26" s="1" t="s">
        <v>25</v>
      </c>
      <c r="B26" s="2">
        <f>SUM('[1]E-4'!$C$32:$C$33)</f>
        <v>11757.836829552001</v>
      </c>
      <c r="C26" s="2">
        <f>SUM('[1]E-4'!$D$32:$D$33)</f>
        <v>12011.181285870001</v>
      </c>
      <c r="D26" s="2">
        <f>SUM('[1]E-4'!$E$32:$E$33)</f>
        <v>12239.340226416001</v>
      </c>
      <c r="F26" s="1" t="s">
        <v>25</v>
      </c>
      <c r="G26" s="2">
        <v>7636.9714658020002</v>
      </c>
      <c r="H26" s="2">
        <v>7890.3159221200003</v>
      </c>
      <c r="I26" s="2">
        <v>8118.4748626660003</v>
      </c>
      <c r="K26" s="1" t="s">
        <v>25</v>
      </c>
      <c r="L26" s="2">
        <f>SUM('[1]E-4'!$E$32:$E$33)/1000</f>
        <v>12.239340226416001</v>
      </c>
      <c r="M26" s="2">
        <f t="shared" si="0"/>
        <v>1.4911476884035089</v>
      </c>
      <c r="N26" s="2">
        <f t="shared" si="1"/>
        <v>1.2406348767517192</v>
      </c>
      <c r="O26" s="7">
        <f t="shared" si="2"/>
        <v>0.18244630540466461</v>
      </c>
    </row>
    <row r="27" spans="1:15" x14ac:dyDescent="0.25">
      <c r="A27" s="1" t="s">
        <v>26</v>
      </c>
      <c r="B27" s="2">
        <f>SUM('[1]E-5'!$C$32:$C$33)</f>
        <v>12176.5047756615</v>
      </c>
      <c r="C27" s="2">
        <f>SUM('[1]E-5'!$D$32:$D$33)</f>
        <v>12573.29124309339</v>
      </c>
      <c r="D27" s="2">
        <f>SUM('[1]E-5'!$E$32:$E$33)</f>
        <v>12932.997410783833</v>
      </c>
      <c r="F27" s="1" t="s">
        <v>26</v>
      </c>
      <c r="G27" s="2">
        <v>8114.6394119114993</v>
      </c>
      <c r="H27" s="2">
        <v>8511.4258793433892</v>
      </c>
      <c r="I27" s="2">
        <v>8871.1320470338324</v>
      </c>
      <c r="K27" s="1" t="s">
        <v>26</v>
      </c>
      <c r="L27" s="2">
        <f>SUM('[1]E-5'!$E$32:$E$33)/1000</f>
        <v>12.932997410783834</v>
      </c>
      <c r="M27" s="2">
        <f t="shared" si="0"/>
        <v>1.5756575792865295</v>
      </c>
      <c r="N27" s="2">
        <f t="shared" si="1"/>
        <v>1.3109471059663924</v>
      </c>
      <c r="O27" s="7">
        <f t="shared" si="2"/>
        <v>0.19278633911270476</v>
      </c>
    </row>
    <row r="28" spans="1:15" x14ac:dyDescent="0.25">
      <c r="A28" s="1" t="s">
        <v>9</v>
      </c>
      <c r="B28" s="2">
        <f>SUM([1]STORAGE!$C$28:$C$29)</f>
        <v>8679.8924050941569</v>
      </c>
      <c r="C28" s="2">
        <f>SUM([1]STORAGE!$D$28:$D$29)</f>
        <v>8864.3284655250445</v>
      </c>
      <c r="D28" s="2">
        <f>SUM([1]STORAGE!$E$28:$E$29)</f>
        <v>8815.6435621318888</v>
      </c>
      <c r="F28" s="1" t="s">
        <v>9</v>
      </c>
      <c r="G28" s="2">
        <v>6133.537520510823</v>
      </c>
      <c r="H28" s="2">
        <v>6317.9735809417107</v>
      </c>
      <c r="I28" s="2">
        <v>6269.2886775485549</v>
      </c>
      <c r="K28" s="1" t="s">
        <v>9</v>
      </c>
      <c r="L28" s="2">
        <f>SUM([1]STORAGE!$E$28:$E$29)/1000</f>
        <v>8.8156435621318892</v>
      </c>
      <c r="M28" s="2">
        <f t="shared" si="0"/>
        <v>1.0740306484078812</v>
      </c>
      <c r="N28" s="2">
        <f t="shared" si="1"/>
        <v>0.89359349947535716</v>
      </c>
      <c r="O28" s="7">
        <f t="shared" si="2"/>
        <v>0.13141080874637606</v>
      </c>
    </row>
    <row r="30" spans="1:15" x14ac:dyDescent="0.25">
      <c r="A30" s="3" t="s">
        <v>27</v>
      </c>
      <c r="B30" s="4">
        <f>SUM(B4:B28)</f>
        <v>285068.76836679794</v>
      </c>
      <c r="C30" s="4">
        <f>SUM(C4:C28)</f>
        <v>294558.81575370912</v>
      </c>
      <c r="D30" s="4">
        <f>SUM(D4:D28)</f>
        <v>303217.80722951447</v>
      </c>
      <c r="F30" s="3" t="s">
        <v>29</v>
      </c>
      <c r="G30" s="4">
        <f>SUM(G4:G28)</f>
        <v>191496.61277748083</v>
      </c>
      <c r="H30" s="4">
        <f t="shared" ref="H30:I30" si="3">SUM(H4:H28)</f>
        <v>199914.14604774135</v>
      </c>
      <c r="I30" s="4">
        <f t="shared" si="3"/>
        <v>207468.45595855219</v>
      </c>
    </row>
  </sheetData>
  <mergeCells count="3">
    <mergeCell ref="K1:O1"/>
    <mergeCell ref="A1:D1"/>
    <mergeCell ref="F1:I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Lakdawala</dc:creator>
  <cp:lastModifiedBy>Smit Lakdawala</cp:lastModifiedBy>
  <dcterms:created xsi:type="dcterms:W3CDTF">2022-04-22T00:33:22Z</dcterms:created>
  <dcterms:modified xsi:type="dcterms:W3CDTF">2022-04-24T17:03:24Z</dcterms:modified>
</cp:coreProperties>
</file>