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dora" sheetId="1" r:id="rId4"/>
  </sheets>
  <definedNames/>
  <calcPr/>
</workbook>
</file>

<file path=xl/sharedStrings.xml><?xml version="1.0" encoding="utf-8"?>
<sst xmlns="http://schemas.openxmlformats.org/spreadsheetml/2006/main" count="139" uniqueCount="76">
  <si>
    <t>Dados</t>
  </si>
  <si>
    <t>Tipo de Variável</t>
  </si>
  <si>
    <t>Tipo de Variável (MongoDB)</t>
  </si>
  <si>
    <t>Espaço ocupado (bytes)</t>
  </si>
  <si>
    <t>Dados*</t>
  </si>
  <si>
    <t>C1</t>
  </si>
  <si>
    <t>C2</t>
  </si>
  <si>
    <t>C3</t>
  </si>
  <si>
    <t>C4</t>
  </si>
  <si>
    <t>C5</t>
  </si>
  <si>
    <t>Avg (s)</t>
  </si>
  <si>
    <t>Taxa (bytes/min)</t>
  </si>
  <si>
    <t>Prioridade de registo</t>
  </si>
  <si>
    <t>Registo/s</t>
  </si>
  <si>
    <t>Cenário</t>
  </si>
  <si>
    <t>Identificadores</t>
  </si>
  <si>
    <t>GPS</t>
  </si>
  <si>
    <t>string</t>
  </si>
  <si>
    <t>Very High</t>
  </si>
  <si>
    <t>Movimento</t>
  </si>
  <si>
    <t>Diferença entre posições GPS &gt; 2m</t>
  </si>
  <si>
    <t>IMU</t>
  </si>
  <si>
    <t>number</t>
  </si>
  <si>
    <t>High</t>
  </si>
  <si>
    <t>Parado</t>
  </si>
  <si>
    <t>Corrente baixa (&lt; 2A) &amp; Diferença entre posições GPS &lt;= 2m</t>
  </si>
  <si>
    <t>AIS</t>
  </si>
  <si>
    <t>Medium</t>
  </si>
  <si>
    <t>Aceleração</t>
  </si>
  <si>
    <t>Picos de corrente (&gt; 5A)</t>
  </si>
  <si>
    <t>Corrente e Tensão Elétrica</t>
  </si>
  <si>
    <t>V/C</t>
  </si>
  <si>
    <t>Low</t>
  </si>
  <si>
    <t>Deriva</t>
  </si>
  <si>
    <t>Corrente baixa &amp; Diferença entre posições GPS &gt; 2m</t>
  </si>
  <si>
    <t>Água no Casco</t>
  </si>
  <si>
    <t>Água</t>
  </si>
  <si>
    <t>Peso</t>
  </si>
  <si>
    <t>Armazenamento disponível</t>
  </si>
  <si>
    <t>Caracteres por String</t>
  </si>
  <si>
    <t>25600MB</t>
  </si>
  <si>
    <r>
      <rPr>
        <rFont val="Arial"/>
        <b/>
        <color theme="1"/>
      </rPr>
      <t>Nota:</t>
    </r>
    <r>
      <rPr>
        <rFont val="Arial"/>
        <color theme="1"/>
      </rPr>
      <t xml:space="preserve"> O peso foi estimado baseado na frequência com que nos deparamos com dada caso possível</t>
    </r>
  </si>
  <si>
    <t>Espaço máximo BSON</t>
  </si>
  <si>
    <t xml:space="preserve">Bytes por Char </t>
  </si>
  <si>
    <t>16MB</t>
  </si>
  <si>
    <t>Número máximo de BSONs</t>
  </si>
  <si>
    <t>Por hora</t>
  </si>
  <si>
    <t>Por dia</t>
  </si>
  <si>
    <t>Por semana</t>
  </si>
  <si>
    <t>Por mês</t>
  </si>
  <si>
    <t>Por ano</t>
  </si>
  <si>
    <t>Bytes</t>
  </si>
  <si>
    <t>*Legenda: Casos</t>
  </si>
  <si>
    <t>GB</t>
  </si>
  <si>
    <r>
      <rPr>
        <rFont val="Arial"/>
        <b/>
        <color theme="1"/>
      </rPr>
      <t xml:space="preserve">Caso 1 (C1): </t>
    </r>
    <r>
      <rPr>
        <rFont val="Arial"/>
        <color theme="1"/>
      </rPr>
      <t>Movimento</t>
    </r>
  </si>
  <si>
    <r>
      <rPr>
        <rFont val="Arial"/>
        <b/>
        <color theme="1"/>
      </rPr>
      <t xml:space="preserve">Caso 2 (C2): </t>
    </r>
    <r>
      <rPr>
        <rFont val="Arial"/>
        <color theme="1"/>
      </rPr>
      <t>Acelerações</t>
    </r>
  </si>
  <si>
    <r>
      <rPr>
        <rFont val="Arial"/>
        <b/>
        <color theme="1"/>
      </rPr>
      <t xml:space="preserve">Caso 3 (C3): </t>
    </r>
    <r>
      <rPr>
        <rFont val="Arial"/>
        <color theme="1"/>
      </rPr>
      <t>Parado</t>
    </r>
  </si>
  <si>
    <r>
      <rPr>
        <rFont val="Arial"/>
        <b/>
        <color theme="1"/>
      </rPr>
      <t>Caso 4 (C4):</t>
    </r>
    <r>
      <rPr>
        <rFont val="Arial"/>
        <color theme="1"/>
      </rPr>
      <t xml:space="preserve"> Deriva</t>
    </r>
  </si>
  <si>
    <r>
      <rPr>
        <rFont val="Arial"/>
        <b/>
        <color theme="1"/>
      </rPr>
      <t xml:space="preserve">Caso 5 (C5): </t>
    </r>
    <r>
      <rPr>
        <rFont val="Arial"/>
        <color theme="1"/>
      </rPr>
      <t>Pior Caso</t>
    </r>
  </si>
  <si>
    <t>Ocasião</t>
  </si>
  <si>
    <t>Descrição Exemplo</t>
  </si>
  <si>
    <t>Consumo/min</t>
  </si>
  <si>
    <t>Sum</t>
  </si>
  <si>
    <t>Folha de calculo realizada como estudo das estruturas de dados a utilizar</t>
  </si>
  <si>
    <t>Cenário 1</t>
  </si>
  <si>
    <t>Movimento do Veículo</t>
  </si>
  <si>
    <r>
      <rPr>
        <rFont val="Arial"/>
        <b/>
        <color theme="1"/>
      </rPr>
      <t xml:space="preserve">Nota: </t>
    </r>
    <r>
      <rPr>
        <rFont val="Arial"/>
        <color theme="1"/>
      </rPr>
      <t xml:space="preserve">Alterar apenas os valores que não estão pintados a cinzento </t>
    </r>
  </si>
  <si>
    <t>Cenário 2</t>
  </si>
  <si>
    <t>Movimento Lento/Parado</t>
  </si>
  <si>
    <t>Cenário 3</t>
  </si>
  <si>
    <t>Arranque/Acelaração ou
Paragens rápidas</t>
  </si>
  <si>
    <t>VsLookUp</t>
  </si>
  <si>
    <t>Cenário 4</t>
  </si>
  <si>
    <t>Deriva do Veículo</t>
  </si>
  <si>
    <t>Cenário Negativista</t>
  </si>
  <si>
    <t>Tudo a registar o mais
 frequentemente possível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</si>
</sst>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"/>
    <numFmt numFmtId="166" formatCode="0.0"/>
  </numFmts>
  <fonts count="5">
    <font>
      <sz val="10.0"/>
      <color rgb="FF000000"/>
      <name val="Arial"/>
    </font>
    <font>
      <color theme="1"/>
      <name val="Arial"/>
    </font>
    <font/>
    <font>
      <sz val="12.0"/>
    </font>
    <font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left" readingOrder="0"/>
    </xf>
    <xf borderId="1" fillId="5" fontId="1" numFmtId="0" xfId="0" applyAlignment="1" applyBorder="1" applyFill="1" applyFont="1">
      <alignment readingOrder="0"/>
    </xf>
    <xf borderId="1" fillId="6" fontId="1" numFmtId="0" xfId="0" applyAlignment="1" applyBorder="1" applyFill="1" applyFont="1">
      <alignment readingOrder="0"/>
    </xf>
    <xf borderId="1" fillId="7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/>
    </xf>
    <xf borderId="2" fillId="2" fontId="1" numFmtId="0" xfId="0" applyAlignment="1" applyBorder="1" applyFont="1">
      <alignment readingOrder="0"/>
    </xf>
    <xf borderId="3" fillId="0" fontId="1" numFmtId="0" xfId="0" applyBorder="1" applyFont="1"/>
    <xf borderId="1" fillId="3" fontId="1" numFmtId="0" xfId="0" applyBorder="1" applyFont="1"/>
    <xf borderId="4" fillId="2" fontId="1" numFmtId="0" xfId="0" applyAlignment="1" applyBorder="1" applyFont="1">
      <alignment readingOrder="0"/>
    </xf>
    <xf borderId="1" fillId="3" fontId="1" numFmtId="164" xfId="0" applyBorder="1" applyFont="1" applyNumberFormat="1"/>
    <xf borderId="1" fillId="3" fontId="1" numFmtId="165" xfId="0" applyBorder="1" applyFont="1" applyNumberFormat="1"/>
    <xf borderId="1" fillId="3" fontId="1" numFmtId="2" xfId="0" applyBorder="1" applyFont="1" applyNumberFormat="1"/>
    <xf borderId="5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right" readingOrder="0"/>
    </xf>
    <xf borderId="5" fillId="3" fontId="1" numFmtId="0" xfId="0" applyAlignment="1" applyBorder="1" applyFont="1">
      <alignment horizontal="center" vertical="center"/>
    </xf>
    <xf borderId="6" fillId="0" fontId="2" numFmtId="0" xfId="0" applyBorder="1" applyFont="1"/>
    <xf borderId="1" fillId="3" fontId="1" numFmtId="166" xfId="0" applyAlignment="1" applyBorder="1" applyFont="1" applyNumberFormat="1">
      <alignment horizontal="right" readingOrder="0"/>
    </xf>
    <xf borderId="7" fillId="0" fontId="2" numFmtId="0" xfId="0" applyBorder="1" applyFont="1"/>
    <xf borderId="8" fillId="0" fontId="1" numFmtId="0" xfId="0" applyAlignment="1" applyBorder="1" applyFont="1">
      <alignment readingOrder="0"/>
    </xf>
    <xf borderId="4" fillId="0" fontId="2" numFmtId="0" xfId="0" applyBorder="1" applyFont="1"/>
    <xf borderId="6" fillId="0" fontId="1" numFmtId="0" xfId="0" applyAlignment="1" applyBorder="1" applyFont="1">
      <alignment horizontal="center" readingOrder="0" vertical="center"/>
    </xf>
    <xf borderId="9" fillId="7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9" fillId="4" fontId="1" numFmtId="0" xfId="0" applyAlignment="1" applyBorder="1" applyFont="1">
      <alignment readingOrder="0"/>
    </xf>
    <xf borderId="10" fillId="0" fontId="4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4.86"/>
    <col customWidth="1" min="3" max="3" width="25.29"/>
    <col customWidth="1" min="4" max="4" width="21.86"/>
    <col customWidth="1" min="5" max="5" width="23.57"/>
    <col customWidth="1" min="13" max="13" width="14.43"/>
    <col customWidth="1" min="15" max="15" width="18.71"/>
    <col customWidth="1" min="19" max="19" width="5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  <c r="P1" s="2" t="s">
        <v>13</v>
      </c>
      <c r="R1" s="1" t="s">
        <v>14</v>
      </c>
      <c r="S1" s="1" t="s">
        <v>15</v>
      </c>
    </row>
    <row r="2">
      <c r="A2" s="3" t="s">
        <v>16</v>
      </c>
      <c r="B2" s="3" t="s">
        <v>17</v>
      </c>
      <c r="C2" s="3" t="s">
        <v>17</v>
      </c>
      <c r="D2" s="4">
        <f>D8*D10</f>
        <v>40</v>
      </c>
      <c r="F2" s="3" t="s">
        <v>16</v>
      </c>
      <c r="G2" s="5">
        <f t="shared" ref="G2:G6" si="1">VLOOKUP(D23,$O$2:$P$5, 2, FALSE)</f>
        <v>5</v>
      </c>
      <c r="H2" s="5">
        <f t="shared" ref="H2:H6" si="2">VLOOKUP(D28,$O$2:$P$5, 2, FALSE)</f>
        <v>120</v>
      </c>
      <c r="I2" s="5">
        <f t="shared" ref="I2:I6" si="3">VLOOKUP(D33,$O$2:$P$5, 2, FALSE)</f>
        <v>15</v>
      </c>
      <c r="J2" s="5">
        <f t="shared" ref="J2:J3" si="4">VLOOKUP(D43,$O$2:$P$5, 2, FALSE)</f>
        <v>5</v>
      </c>
      <c r="K2" s="5">
        <f>VLOOKUP(D43,$O$2:$P$5, 2, FALSE)</f>
        <v>5</v>
      </c>
      <c r="L2" s="5">
        <f>ROUND(G2*G7+H2*H7+I2*I7+J2*J7,0)</f>
        <v>12</v>
      </c>
      <c r="M2" s="5">
        <f t="shared" ref="M2:M6" si="5">ROUND((60/L2)*(D2),0)</f>
        <v>200</v>
      </c>
      <c r="O2" s="6" t="s">
        <v>18</v>
      </c>
      <c r="P2" s="7">
        <v>5.0</v>
      </c>
      <c r="R2" s="8" t="s">
        <v>19</v>
      </c>
      <c r="S2" s="8" t="s">
        <v>20</v>
      </c>
    </row>
    <row r="3">
      <c r="A3" s="3" t="s">
        <v>21</v>
      </c>
      <c r="B3" s="3" t="s">
        <v>22</v>
      </c>
      <c r="C3" s="3" t="s">
        <v>22</v>
      </c>
      <c r="D3" s="9">
        <v>8.0</v>
      </c>
      <c r="F3" s="3" t="s">
        <v>21</v>
      </c>
      <c r="G3" s="5">
        <f t="shared" si="1"/>
        <v>45</v>
      </c>
      <c r="H3" s="5">
        <f t="shared" si="2"/>
        <v>120</v>
      </c>
      <c r="I3" s="5">
        <f t="shared" si="3"/>
        <v>5</v>
      </c>
      <c r="J3" s="5">
        <f t="shared" si="4"/>
        <v>5</v>
      </c>
      <c r="K3" s="5">
        <f>VLOOKUP(D43,$O$2:$P$5, 2, FALSE)</f>
        <v>5</v>
      </c>
      <c r="L3" s="5">
        <f>ROUND(G3*G7+H3*H7+I3*I7+J3*J7,0)</f>
        <v>35</v>
      </c>
      <c r="M3" s="5">
        <f t="shared" si="5"/>
        <v>14</v>
      </c>
      <c r="O3" s="10" t="s">
        <v>23</v>
      </c>
      <c r="P3" s="7">
        <v>15.0</v>
      </c>
      <c r="R3" s="8" t="s">
        <v>24</v>
      </c>
      <c r="S3" s="8" t="s">
        <v>25</v>
      </c>
    </row>
    <row r="4">
      <c r="A4" s="3" t="s">
        <v>26</v>
      </c>
      <c r="B4" s="3" t="s">
        <v>17</v>
      </c>
      <c r="C4" s="3" t="s">
        <v>17</v>
      </c>
      <c r="D4" s="4">
        <f>D8*D10</f>
        <v>40</v>
      </c>
      <c r="F4" s="3" t="s">
        <v>26</v>
      </c>
      <c r="G4" s="5">
        <f t="shared" si="1"/>
        <v>45</v>
      </c>
      <c r="H4" s="5">
        <f t="shared" si="2"/>
        <v>120</v>
      </c>
      <c r="I4" s="5">
        <f t="shared" si="3"/>
        <v>45</v>
      </c>
      <c r="J4" s="5">
        <f>VLOOKUP(D33,$O$2:$P$5, 2, FALSE)</f>
        <v>15</v>
      </c>
      <c r="K4" s="5">
        <f>VLOOKUP(D43,$O$2:$P$5, 2, FALSE)</f>
        <v>5</v>
      </c>
      <c r="L4" s="5">
        <f>ROUND(G4*G7+H4*H7+I4*I7+J4*J7,0)</f>
        <v>43</v>
      </c>
      <c r="M4" s="5">
        <f t="shared" si="5"/>
        <v>56</v>
      </c>
      <c r="O4" s="11" t="s">
        <v>27</v>
      </c>
      <c r="P4" s="7">
        <v>45.0</v>
      </c>
      <c r="R4" s="8" t="s">
        <v>28</v>
      </c>
      <c r="S4" s="8" t="s">
        <v>29</v>
      </c>
    </row>
    <row r="5">
      <c r="A5" s="3" t="s">
        <v>30</v>
      </c>
      <c r="B5" s="3" t="s">
        <v>22</v>
      </c>
      <c r="C5" s="3" t="s">
        <v>22</v>
      </c>
      <c r="D5" s="9">
        <v>8.0</v>
      </c>
      <c r="F5" s="3" t="s">
        <v>31</v>
      </c>
      <c r="G5" s="5">
        <f t="shared" si="1"/>
        <v>15</v>
      </c>
      <c r="H5" s="5">
        <f t="shared" si="2"/>
        <v>120</v>
      </c>
      <c r="I5" s="5">
        <f t="shared" si="3"/>
        <v>5</v>
      </c>
      <c r="J5" s="5">
        <f>VLOOKUP(D37,$O$2:$P$5, 2, FALSE)</f>
        <v>120</v>
      </c>
      <c r="K5" s="5">
        <f>VLOOKUP(D43,$O$2:$P$5, 2, FALSE)</f>
        <v>5</v>
      </c>
      <c r="L5" s="5">
        <f>ROUND(G5*G7+H5*H7+I5*I7+J5*J7,0)</f>
        <v>40</v>
      </c>
      <c r="M5" s="5">
        <f t="shared" si="5"/>
        <v>12</v>
      </c>
      <c r="O5" s="12" t="s">
        <v>32</v>
      </c>
      <c r="P5" s="7">
        <v>120.0</v>
      </c>
      <c r="R5" s="8" t="s">
        <v>33</v>
      </c>
      <c r="S5" s="8" t="s">
        <v>34</v>
      </c>
    </row>
    <row r="6">
      <c r="A6" s="3" t="s">
        <v>35</v>
      </c>
      <c r="B6" s="3" t="s">
        <v>22</v>
      </c>
      <c r="C6" s="3" t="s">
        <v>22</v>
      </c>
      <c r="D6" s="9">
        <v>8.0</v>
      </c>
      <c r="F6" s="3" t="s">
        <v>36</v>
      </c>
      <c r="G6" s="5">
        <f t="shared" si="1"/>
        <v>120</v>
      </c>
      <c r="H6" s="5">
        <f t="shared" si="2"/>
        <v>120</v>
      </c>
      <c r="I6" s="5">
        <f t="shared" si="3"/>
        <v>120</v>
      </c>
      <c r="J6" s="5">
        <f>VLOOKUP(D37,$O$2:$P$5, 2, FALSE)</f>
        <v>120</v>
      </c>
      <c r="K6" s="5">
        <f>VLOOKUP(D43,$O$2:$P$5, 2, FALSE)</f>
        <v>5</v>
      </c>
      <c r="L6" s="5">
        <f>ROUND(G6*G7+H6*H7+I6*I7+J6*J7,0)</f>
        <v>120</v>
      </c>
      <c r="M6" s="5">
        <f t="shared" si="5"/>
        <v>4</v>
      </c>
    </row>
    <row r="7">
      <c r="F7" s="1" t="s">
        <v>37</v>
      </c>
      <c r="G7" s="3">
        <v>0.6</v>
      </c>
      <c r="H7" s="3">
        <v>0.05</v>
      </c>
      <c r="I7" s="3">
        <v>0.15</v>
      </c>
      <c r="J7" s="3">
        <v>0.2</v>
      </c>
      <c r="K7" s="3">
        <v>0.0</v>
      </c>
      <c r="L7" s="1"/>
      <c r="M7" s="1"/>
    </row>
    <row r="8">
      <c r="A8" s="1" t="s">
        <v>38</v>
      </c>
      <c r="C8" s="2" t="s">
        <v>39</v>
      </c>
      <c r="D8" s="7">
        <v>20.0</v>
      </c>
    </row>
    <row r="9">
      <c r="A9" s="7" t="s">
        <v>40</v>
      </c>
      <c r="F9" s="13" t="s">
        <v>41</v>
      </c>
    </row>
    <row r="10">
      <c r="A10" s="1" t="s">
        <v>42</v>
      </c>
      <c r="C10" s="2" t="s">
        <v>43</v>
      </c>
      <c r="D10" s="7">
        <v>2.0</v>
      </c>
    </row>
    <row r="11">
      <c r="A11" s="7" t="s">
        <v>44</v>
      </c>
    </row>
    <row r="12">
      <c r="A12" s="1" t="s">
        <v>45</v>
      </c>
    </row>
    <row r="13">
      <c r="A13" s="14">
        <v>1600.0</v>
      </c>
    </row>
    <row r="14">
      <c r="G14" s="2" t="s">
        <v>46</v>
      </c>
      <c r="H14" s="2" t="s">
        <v>47</v>
      </c>
      <c r="I14" s="2" t="s">
        <v>48</v>
      </c>
      <c r="J14" s="2" t="s">
        <v>49</v>
      </c>
      <c r="K14" s="15" t="s">
        <v>50</v>
      </c>
      <c r="L14" s="16"/>
    </row>
    <row r="15">
      <c r="G15" s="17">
        <f>60*F43</f>
        <v>74880</v>
      </c>
      <c r="H15" s="17">
        <f>24*G15</f>
        <v>1797120</v>
      </c>
      <c r="I15" s="17">
        <f>7*H15</f>
        <v>12579840</v>
      </c>
      <c r="J15" s="17">
        <f>30*H15</f>
        <v>53913600</v>
      </c>
      <c r="K15" s="17">
        <f>12*J15</f>
        <v>646963200</v>
      </c>
      <c r="L15" s="18" t="s">
        <v>51</v>
      </c>
    </row>
    <row r="16">
      <c r="A16" s="1" t="s">
        <v>52</v>
      </c>
      <c r="G16" s="19">
        <f t="shared" ref="G16:K16" si="6">G15/1024/1024/1024</f>
        <v>0.00006973743439</v>
      </c>
      <c r="H16" s="20">
        <f t="shared" si="6"/>
        <v>0.001673698425</v>
      </c>
      <c r="I16" s="21">
        <f t="shared" si="6"/>
        <v>0.01171588898</v>
      </c>
      <c r="J16" s="21">
        <f t="shared" si="6"/>
        <v>0.05021095276</v>
      </c>
      <c r="K16" s="21">
        <f t="shared" si="6"/>
        <v>0.6025314331</v>
      </c>
      <c r="L16" s="2" t="s">
        <v>53</v>
      </c>
    </row>
    <row r="17">
      <c r="A17" s="22" t="s">
        <v>54</v>
      </c>
      <c r="C17" s="23"/>
    </row>
    <row r="18">
      <c r="A18" s="24" t="s">
        <v>55</v>
      </c>
    </row>
    <row r="19">
      <c r="A19" s="24" t="s">
        <v>56</v>
      </c>
    </row>
    <row r="20">
      <c r="A20" s="24" t="s">
        <v>57</v>
      </c>
    </row>
    <row r="21">
      <c r="A21" s="25" t="s">
        <v>58</v>
      </c>
    </row>
    <row r="22">
      <c r="A22" s="2" t="s">
        <v>59</v>
      </c>
      <c r="B22" s="2" t="s">
        <v>60</v>
      </c>
      <c r="C22" s="2" t="s">
        <v>0</v>
      </c>
      <c r="D22" s="2" t="s">
        <v>12</v>
      </c>
      <c r="E22" s="2" t="s">
        <v>61</v>
      </c>
      <c r="F22" s="2" t="s">
        <v>62</v>
      </c>
      <c r="H22" s="26" t="s">
        <v>63</v>
      </c>
    </row>
    <row r="23">
      <c r="A23" s="27" t="s">
        <v>64</v>
      </c>
      <c r="B23" s="28" t="s">
        <v>65</v>
      </c>
      <c r="C23" s="7" t="s">
        <v>16</v>
      </c>
      <c r="D23" s="6" t="s">
        <v>18</v>
      </c>
      <c r="E23" s="29">
        <f t="shared" ref="E23:E27" si="7">60/G2*D2</f>
        <v>480</v>
      </c>
      <c r="F23" s="30">
        <f>SUM(E23:E27)</f>
        <v>580</v>
      </c>
      <c r="H23" s="13" t="s">
        <v>66</v>
      </c>
    </row>
    <row r="24">
      <c r="A24" s="31"/>
      <c r="B24" s="31"/>
      <c r="C24" s="7" t="s">
        <v>21</v>
      </c>
      <c r="D24" s="11" t="s">
        <v>27</v>
      </c>
      <c r="E24" s="32">
        <f t="shared" si="7"/>
        <v>10.66666667</v>
      </c>
      <c r="F24" s="31"/>
    </row>
    <row r="25">
      <c r="A25" s="31"/>
      <c r="B25" s="31"/>
      <c r="C25" s="7" t="s">
        <v>26</v>
      </c>
      <c r="D25" s="11" t="s">
        <v>27</v>
      </c>
      <c r="E25" s="32">
        <f t="shared" si="7"/>
        <v>53.33333333</v>
      </c>
      <c r="F25" s="31"/>
    </row>
    <row r="26">
      <c r="A26" s="31"/>
      <c r="B26" s="31"/>
      <c r="C26" s="7" t="s">
        <v>30</v>
      </c>
      <c r="D26" s="10" t="s">
        <v>23</v>
      </c>
      <c r="E26" s="29">
        <f t="shared" si="7"/>
        <v>32</v>
      </c>
      <c r="F26" s="31"/>
    </row>
    <row r="27">
      <c r="A27" s="33"/>
      <c r="B27" s="33"/>
      <c r="C27" s="34" t="s">
        <v>35</v>
      </c>
      <c r="D27" s="12" t="s">
        <v>32</v>
      </c>
      <c r="E27" s="29">
        <f t="shared" si="7"/>
        <v>4</v>
      </c>
      <c r="F27" s="35"/>
    </row>
    <row r="28">
      <c r="A28" s="27" t="s">
        <v>67</v>
      </c>
      <c r="B28" s="36" t="s">
        <v>68</v>
      </c>
      <c r="C28" s="25" t="s">
        <v>16</v>
      </c>
      <c r="D28" s="37" t="s">
        <v>32</v>
      </c>
      <c r="E28" s="29">
        <f t="shared" ref="E28:E32" si="8">60/H2*D2</f>
        <v>20</v>
      </c>
      <c r="F28" s="30">
        <f>SUM(E28:E32)</f>
        <v>52</v>
      </c>
    </row>
    <row r="29">
      <c r="A29" s="31"/>
      <c r="B29" s="31"/>
      <c r="C29" s="7" t="s">
        <v>21</v>
      </c>
      <c r="D29" s="12" t="s">
        <v>32</v>
      </c>
      <c r="E29" s="29">
        <f t="shared" si="8"/>
        <v>4</v>
      </c>
      <c r="F29" s="31"/>
    </row>
    <row r="30">
      <c r="A30" s="31"/>
      <c r="B30" s="31"/>
      <c r="C30" s="7" t="s">
        <v>26</v>
      </c>
      <c r="D30" s="12" t="s">
        <v>32</v>
      </c>
      <c r="E30" s="29">
        <f t="shared" si="8"/>
        <v>20</v>
      </c>
      <c r="F30" s="31"/>
    </row>
    <row r="31">
      <c r="A31" s="31"/>
      <c r="B31" s="31"/>
      <c r="C31" s="7" t="s">
        <v>30</v>
      </c>
      <c r="D31" s="12" t="s">
        <v>32</v>
      </c>
      <c r="E31" s="29">
        <f t="shared" si="8"/>
        <v>4</v>
      </c>
      <c r="F31" s="31"/>
    </row>
    <row r="32">
      <c r="A32" s="33"/>
      <c r="B32" s="33"/>
      <c r="C32" s="22" t="s">
        <v>35</v>
      </c>
      <c r="D32" s="38" t="s">
        <v>32</v>
      </c>
      <c r="E32" s="29">
        <f t="shared" si="8"/>
        <v>4</v>
      </c>
      <c r="F32" s="35"/>
    </row>
    <row r="33">
      <c r="A33" s="27" t="s">
        <v>69</v>
      </c>
      <c r="B33" s="36" t="s">
        <v>70</v>
      </c>
      <c r="C33" s="39" t="s">
        <v>16</v>
      </c>
      <c r="D33" s="40" t="s">
        <v>23</v>
      </c>
      <c r="E33" s="29">
        <f t="shared" ref="E33:E37" si="9">60/I2*D2</f>
        <v>160</v>
      </c>
      <c r="F33" s="30">
        <f>SUM(E33:E37)</f>
        <v>409.3333333</v>
      </c>
      <c r="N33" s="41" t="s">
        <v>71</v>
      </c>
    </row>
    <row r="34">
      <c r="A34" s="31"/>
      <c r="B34" s="31"/>
      <c r="C34" s="7" t="s">
        <v>21</v>
      </c>
      <c r="D34" s="6" t="s">
        <v>18</v>
      </c>
      <c r="E34" s="29">
        <f t="shared" si="9"/>
        <v>96</v>
      </c>
      <c r="F34" s="31"/>
      <c r="N34" s="42">
        <f t="shared" ref="N34:N38" si="10">VLOOKUP(D23,$O$2:$P$5, 2, FALSE)</f>
        <v>5</v>
      </c>
    </row>
    <row r="35">
      <c r="A35" s="31"/>
      <c r="B35" s="31"/>
      <c r="C35" s="7" t="s">
        <v>26</v>
      </c>
      <c r="D35" s="11" t="s">
        <v>27</v>
      </c>
      <c r="E35" s="32">
        <f t="shared" si="9"/>
        <v>53.33333333</v>
      </c>
      <c r="F35" s="31"/>
      <c r="N35" s="42">
        <f t="shared" si="10"/>
        <v>45</v>
      </c>
    </row>
    <row r="36">
      <c r="A36" s="31"/>
      <c r="B36" s="31"/>
      <c r="C36" s="7" t="s">
        <v>30</v>
      </c>
      <c r="D36" s="6" t="s">
        <v>18</v>
      </c>
      <c r="E36" s="29">
        <f t="shared" si="9"/>
        <v>96</v>
      </c>
      <c r="F36" s="31"/>
      <c r="N36" s="42">
        <f t="shared" si="10"/>
        <v>45</v>
      </c>
    </row>
    <row r="37">
      <c r="A37" s="33"/>
      <c r="B37" s="33"/>
      <c r="C37" s="7" t="s">
        <v>35</v>
      </c>
      <c r="D37" s="38" t="s">
        <v>32</v>
      </c>
      <c r="E37" s="29">
        <f t="shared" si="9"/>
        <v>4</v>
      </c>
      <c r="F37" s="35"/>
      <c r="N37" s="42">
        <f t="shared" si="10"/>
        <v>15</v>
      </c>
    </row>
    <row r="38">
      <c r="A38" s="27" t="s">
        <v>72</v>
      </c>
      <c r="B38" s="36" t="s">
        <v>73</v>
      </c>
      <c r="C38" s="39" t="s">
        <v>16</v>
      </c>
      <c r="D38" s="43" t="s">
        <v>18</v>
      </c>
      <c r="E38" s="29">
        <f t="shared" ref="E38:E42" si="11">60/J2*D2</f>
        <v>480</v>
      </c>
      <c r="F38" s="30">
        <f>SUM(E38:E42)</f>
        <v>744</v>
      </c>
      <c r="N38" s="42">
        <f t="shared" si="10"/>
        <v>120</v>
      </c>
    </row>
    <row r="39">
      <c r="A39" s="31"/>
      <c r="B39" s="31"/>
      <c r="C39" s="7" t="s">
        <v>21</v>
      </c>
      <c r="D39" s="6" t="s">
        <v>18</v>
      </c>
      <c r="E39" s="29">
        <f t="shared" si="11"/>
        <v>96</v>
      </c>
      <c r="F39" s="31"/>
    </row>
    <row r="40">
      <c r="A40" s="31"/>
      <c r="B40" s="31"/>
      <c r="C40" s="7" t="s">
        <v>26</v>
      </c>
      <c r="D40" s="10" t="s">
        <v>23</v>
      </c>
      <c r="E40" s="29">
        <f t="shared" si="11"/>
        <v>160</v>
      </c>
      <c r="F40" s="31"/>
    </row>
    <row r="41">
      <c r="A41" s="31"/>
      <c r="B41" s="31"/>
      <c r="C41" s="7" t="s">
        <v>30</v>
      </c>
      <c r="D41" s="12" t="s">
        <v>32</v>
      </c>
      <c r="E41" s="29">
        <f t="shared" si="11"/>
        <v>4</v>
      </c>
      <c r="F41" s="31"/>
    </row>
    <row r="42">
      <c r="A42" s="33"/>
      <c r="B42" s="33"/>
      <c r="C42" s="7" t="s">
        <v>35</v>
      </c>
      <c r="D42" s="38" t="s">
        <v>32</v>
      </c>
      <c r="E42" s="29">
        <f t="shared" si="11"/>
        <v>4</v>
      </c>
      <c r="F42" s="35"/>
    </row>
    <row r="43">
      <c r="A43" s="44" t="s">
        <v>74</v>
      </c>
      <c r="B43" s="36" t="s">
        <v>75</v>
      </c>
      <c r="C43" s="39" t="s">
        <v>16</v>
      </c>
      <c r="D43" s="43" t="s">
        <v>18</v>
      </c>
      <c r="E43" s="29">
        <f t="shared" ref="E43:E47" si="12">60/K2*D2</f>
        <v>480</v>
      </c>
      <c r="F43" s="30">
        <f>SUM(E43:E47)</f>
        <v>1248</v>
      </c>
    </row>
    <row r="44">
      <c r="A44" s="31"/>
      <c r="B44" s="31"/>
      <c r="C44" s="7" t="s">
        <v>21</v>
      </c>
      <c r="D44" s="6" t="s">
        <v>18</v>
      </c>
      <c r="E44" s="29">
        <f t="shared" si="12"/>
        <v>96</v>
      </c>
      <c r="F44" s="31"/>
    </row>
    <row r="45">
      <c r="A45" s="31"/>
      <c r="B45" s="31"/>
      <c r="C45" s="7" t="s">
        <v>26</v>
      </c>
      <c r="D45" s="6" t="s">
        <v>18</v>
      </c>
      <c r="E45" s="29">
        <f t="shared" si="12"/>
        <v>480</v>
      </c>
      <c r="F45" s="31"/>
    </row>
    <row r="46">
      <c r="A46" s="31"/>
      <c r="B46" s="31"/>
      <c r="C46" s="7" t="s">
        <v>30</v>
      </c>
      <c r="D46" s="6" t="s">
        <v>18</v>
      </c>
      <c r="E46" s="29">
        <f t="shared" si="12"/>
        <v>96</v>
      </c>
      <c r="F46" s="31"/>
    </row>
    <row r="47">
      <c r="A47" s="33"/>
      <c r="B47" s="33"/>
      <c r="C47" s="34" t="s">
        <v>35</v>
      </c>
      <c r="D47" s="45" t="s">
        <v>18</v>
      </c>
      <c r="E47" s="29">
        <f t="shared" si="12"/>
        <v>96</v>
      </c>
      <c r="F47" s="35"/>
    </row>
  </sheetData>
  <mergeCells count="15">
    <mergeCell ref="F28:F32"/>
    <mergeCell ref="F33:F37"/>
    <mergeCell ref="F38:F42"/>
    <mergeCell ref="F43:F47"/>
    <mergeCell ref="A38:A42"/>
    <mergeCell ref="B38:B42"/>
    <mergeCell ref="A43:A47"/>
    <mergeCell ref="B43:B47"/>
    <mergeCell ref="A23:A27"/>
    <mergeCell ref="B23:B27"/>
    <mergeCell ref="F23:F27"/>
    <mergeCell ref="A28:A32"/>
    <mergeCell ref="B28:B32"/>
    <mergeCell ref="A33:A37"/>
    <mergeCell ref="B33:B37"/>
  </mergeCells>
  <drawing r:id="rId1"/>
</worksheet>
</file>