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zLsnB+Xkfm+tw27QUN69ua4B9Tw=="/>
    </ext>
  </extLst>
</workbook>
</file>

<file path=xl/sharedStrings.xml><?xml version="1.0" encoding="utf-8"?>
<sst xmlns="http://schemas.openxmlformats.org/spreadsheetml/2006/main" count="12756" uniqueCount="3645">
  <si>
    <t>id</t>
  </si>
  <si>
    <t>Drug Name</t>
  </si>
  <si>
    <t>Active Ingredient</t>
  </si>
  <si>
    <t>chemical name</t>
  </si>
  <si>
    <t>SMILES</t>
  </si>
  <si>
    <t>CAS No</t>
  </si>
  <si>
    <t>Molecular Weight</t>
  </si>
  <si>
    <t>LogP</t>
  </si>
  <si>
    <t>Surface Area</t>
  </si>
  <si>
    <t>Complexity</t>
  </si>
  <si>
    <t>Excipients A</t>
  </si>
  <si>
    <t>Ratio A</t>
  </si>
  <si>
    <t>Excipients B</t>
  </si>
  <si>
    <t>Ratio B</t>
  </si>
  <si>
    <t>Excipients C</t>
  </si>
  <si>
    <t>Ratio C</t>
  </si>
  <si>
    <t>Excipients D</t>
  </si>
  <si>
    <t>Ratio D</t>
  </si>
  <si>
    <t>Excipients E</t>
  </si>
  <si>
    <t>Ratio E</t>
  </si>
  <si>
    <t>Excipients F</t>
  </si>
  <si>
    <t>Ratio F</t>
  </si>
  <si>
    <t>Excipients G</t>
  </si>
  <si>
    <t>Ratio G</t>
  </si>
  <si>
    <t>Excipients H</t>
  </si>
  <si>
    <t>Ratio H</t>
  </si>
  <si>
    <t>Excipient I</t>
  </si>
  <si>
    <t>Ratio I</t>
  </si>
  <si>
    <t>Excipient J</t>
  </si>
  <si>
    <t>Ratio J</t>
  </si>
  <si>
    <t>Excipient K</t>
  </si>
  <si>
    <t>Ratio K</t>
  </si>
  <si>
    <t>Excipient L</t>
  </si>
  <si>
    <t>Ratio L</t>
  </si>
  <si>
    <t>Excipient M</t>
  </si>
  <si>
    <t>Ratio M</t>
  </si>
  <si>
    <t>Excipient N</t>
  </si>
  <si>
    <t>Ratio N</t>
  </si>
  <si>
    <t>Excipient O</t>
  </si>
  <si>
    <t>Ratio O</t>
  </si>
  <si>
    <t>Excipient P</t>
  </si>
  <si>
    <t>Ratio P</t>
  </si>
  <si>
    <t>Excipient Q</t>
  </si>
  <si>
    <t>Ratio Q</t>
  </si>
  <si>
    <t>Excipient R</t>
  </si>
  <si>
    <t>Ratio R</t>
  </si>
  <si>
    <t>Excipient S</t>
  </si>
  <si>
    <t xml:space="preserve">Ratio S </t>
  </si>
  <si>
    <t>Excipient T</t>
  </si>
  <si>
    <t>Ratio T</t>
  </si>
  <si>
    <t>Excipient U</t>
  </si>
  <si>
    <t>Ratio U</t>
  </si>
  <si>
    <t>Excipient V</t>
  </si>
  <si>
    <t>Ratio V</t>
  </si>
  <si>
    <t>Excipient W</t>
  </si>
  <si>
    <t>Ratio W</t>
  </si>
  <si>
    <t>Excipient Y</t>
  </si>
  <si>
    <t>Rratio Y</t>
  </si>
  <si>
    <t>Excipient Z</t>
  </si>
  <si>
    <t>Ratio Z</t>
  </si>
  <si>
    <t>Excipient AB</t>
  </si>
  <si>
    <t>Ratio AB</t>
  </si>
  <si>
    <t>Ofloxacin Otic Solution (Floxin Otic Singles)</t>
  </si>
  <si>
    <t>ofloxacin otic</t>
  </si>
  <si>
    <t>9-fluoro-2,3-dihydro-3- methyl-10-(4-methyl-1-piperazinyl)-7-oxo-7H-pyrido [1,2,3-de]-1,4-benzoxazine-6- carboxylic acid</t>
  </si>
  <si>
    <t>FC=1C(=C2C=3N(C(CO2)C)C=C(C(C3C1)=O)C(=O)O)N1CCN(CC1)C</t>
  </si>
  <si>
    <t>ANHYDROUS LACTOSE</t>
  </si>
  <si>
    <t>STARCH, CORN</t>
  </si>
  <si>
    <t>HYDROXYPROPYL CELLULOSE</t>
  </si>
  <si>
    <t>HYPROMELLOSES</t>
  </si>
  <si>
    <t>MAGNESIUM STEARATE</t>
  </si>
  <si>
    <t>POLYETHYLENE GLYCOL</t>
  </si>
  <si>
    <t>TITANIUM DIOXIDE</t>
  </si>
  <si>
    <t>FERRIC OXIDE YELLOW</t>
  </si>
  <si>
    <t>Oforta (Fludarabine Phosphate Tablets)</t>
  </si>
  <si>
    <t>fludarabine phosphate</t>
  </si>
  <si>
    <t>[(2R,3S,4S,5R)-5-(6-amino-2-fluoropurin-9-yl)-3,4-dihydroxyoxolan-2-yl]methyl dihydrogen phosphate</t>
  </si>
  <si>
    <t>P(=O)(OC[C@H]1O[C@H]([C@H]([C@@H]1O)O)N1C2=NC(=NC(=C2N=C1)N)F)(O)O</t>
  </si>
  <si>
    <t>microcrystalline cellulose</t>
  </si>
  <si>
    <t>lactose monohydrate</t>
  </si>
  <si>
    <t>colloidal anhydrous silicon dioxide</t>
  </si>
  <si>
    <t>croscarmellose sodium</t>
  </si>
  <si>
    <t>magnesium stearate</t>
  </si>
  <si>
    <t>hypromellose</t>
  </si>
  <si>
    <t>talc</t>
  </si>
  <si>
    <t>titanium dioxide (E171)</t>
  </si>
  <si>
    <t>ferric oxide pigment (red/E172, yellow/E172)</t>
  </si>
  <si>
    <t>75607-67-9</t>
  </si>
  <si>
    <t>Ogen (Estropipate)</t>
  </si>
  <si>
    <t>estropipate</t>
  </si>
  <si>
    <t>[(8R,9S,13S,14S)-13-methyl-17-oxo-7,8,9,11,12,14,15,16-octahydro-6H-cyclopenta[a]phenanthren-3-yl] hydrogen sulfate piperazine</t>
  </si>
  <si>
    <t>N1CCNCC1.S(=O)(=O)(OC=1C=CC=2[C@H]3CC[C@@]4(C(CC[C@H]4[C@@H]3CCC2C1)=O)C)O</t>
  </si>
  <si>
    <t>7280-37-7</t>
  </si>
  <si>
    <t>Silicon Dioxide</t>
  </si>
  <si>
    <t>potassium phosphate, dibasic</t>
  </si>
  <si>
    <t>hydroxypropyl cellulose</t>
  </si>
  <si>
    <t>lactose</t>
  </si>
  <si>
    <t>cellulose, microcrystalline</t>
  </si>
  <si>
    <t>tromethamine</t>
  </si>
  <si>
    <t>D&amp;C YELLOW NO. 10</t>
  </si>
  <si>
    <t>FD&amp;C YELLOW NO. 6</t>
  </si>
  <si>
    <t>Ogivri (Trastuzumab-Dkst Injection, for Intravenous Use)</t>
  </si>
  <si>
    <t>trastuzumab-dkst</t>
  </si>
  <si>
    <t>Immunoglobulin G1 (human-mouse monoclonal rhuMab HER2γ₁-chain antihuman p185c-erbB²receptor), disulfide with human-mouse monoclonal rhuMab HER2 light chain, dimer</t>
  </si>
  <si>
    <t>C(C)(=O)OC1=CC=2CN(CCC2S1)C(C(=O)C1CC1)C1=C(C=CC=C1)F</t>
  </si>
  <si>
    <t>150322-43-3</t>
  </si>
  <si>
    <t>HISTIDINE MONOHYDROCHLORIDE</t>
  </si>
  <si>
    <t>HISTIDINE</t>
  </si>
  <si>
    <t>POLYETHYLENE GLYCOL 3350</t>
  </si>
  <si>
    <t>SORBITOL</t>
  </si>
  <si>
    <t>Olanzapine (Zyprexa, Zyprexa Zydis)</t>
  </si>
  <si>
    <t>Olanzapine</t>
  </si>
  <si>
    <t>2-methyl-4-(4-methyl-1-piperazinyl)-10H-thieno[2,3-b] [1,5]benzodiazepine</t>
  </si>
  <si>
    <t> tartaric acid</t>
  </si>
  <si>
    <t>CC1=CC2=C(NC3=C(N=C2N2CCN(CC2)C)C=CC=C3)S1</t>
  </si>
  <si>
    <t>Olanzapine and fluoxetine (Symbyax)</t>
  </si>
  <si>
    <t>132539-06-1</t>
  </si>
  <si>
    <t>STARCH, Corn</t>
  </si>
  <si>
    <t>Gelatin</t>
  </si>
  <si>
    <t>Dimethicone</t>
  </si>
  <si>
    <t>titanium dioxide</t>
  </si>
  <si>
    <t>FERRIC OXIDE RED</t>
  </si>
  <si>
    <t>FERROSOFERRIC OXIDE</t>
  </si>
  <si>
    <t>fluoxetine hydrochloride</t>
  </si>
  <si>
    <t>N-methyl-3-phenyl-3-[4-(trifluoromethyl)phenoxy]propan-1-amine hydrochloride</t>
  </si>
  <si>
    <t>Olanzapine Extended Release Injectable Suspension (Zyprexa Relprevv)</t>
  </si>
  <si>
    <t> olanzapine pamoate monohydrate</t>
  </si>
  <si>
    <t>4-[(3-carboxy-2-hydroxynaphthalen-1-yl)methyl]-3-hydroxynaphthalene-2-carboxylic acid 2-methyl-4-(4-methylpiperazin-1-yl)-10H-thieno[2,3-b][1,5]benzodiazepine hydrate</t>
  </si>
  <si>
    <t>Cl.CNCCC(OC1=CC=C(C=C1)C(F)(F)F)C1=CC=CC=C1</t>
  </si>
  <si>
    <t>56296-78-7</t>
  </si>
  <si>
    <t>Carboxymethylcellulose sodium</t>
  </si>
  <si>
    <t>Mannitol</t>
  </si>
  <si>
    <t>Polysorbate 80</t>
  </si>
  <si>
    <t>Hydrochloric acid</t>
  </si>
  <si>
    <t>Sodium hydroxide</t>
  </si>
  <si>
    <t>Water</t>
  </si>
  <si>
    <t>O.CC1=CC2=C(NC3=C(N=C2N2CCN(CC2)C)C=CC=C3)S1.C(=O)(O)C=1C(=C(C3=CC=CC=C3C1)CC1=C(C(=CC3=CC=CC=C13)C(=O)O)O)O</t>
  </si>
  <si>
    <t>221373-18-8</t>
  </si>
  <si>
    <t>Olaparib Capsules for Oral Administration (Lynparza)</t>
  </si>
  <si>
    <t>Olaparib</t>
  </si>
  <si>
    <t>4-[(3-{[4-(cyclopropylcarbonyl)piperazin-1-yl]carbonyl}-4- fluorophenyl)methyl]phthalazin-1(2H)-one</t>
  </si>
  <si>
    <t>HYPROMELLOSE</t>
  </si>
  <si>
    <t>POLYETHYLENE GLYCOL 400</t>
  </si>
  <si>
    <t>WATER</t>
  </si>
  <si>
    <t>COPOVIDONE K25-31</t>
  </si>
  <si>
    <t>SILICON DIOXIDE</t>
  </si>
  <si>
    <t>MANNITOL</t>
  </si>
  <si>
    <t>SODIUM STEARYL FUMARATE</t>
  </si>
  <si>
    <t>Olaratumab Injection (Lartruvo)</t>
  </si>
  <si>
    <t>Olaratumab</t>
  </si>
  <si>
    <t>human IgG1 monoclonal antibody</t>
  </si>
  <si>
    <t>O[C@@H]1C=C2C=C[C@@H]([C@@H]([C@H]2[C@H](C1)OC([C@H](CC)C)=O)CC[C@H](C[C@H](CC(=O)[O-])O)O)C.[Na+]</t>
  </si>
  <si>
    <t>histidine</t>
  </si>
  <si>
    <t>histidine monohydrochloride</t>
  </si>
  <si>
    <t>glycine</t>
  </si>
  <si>
    <t>sodium chloride</t>
  </si>
  <si>
    <t>mannitol</t>
  </si>
  <si>
    <t>polysorbate 20</t>
  </si>
  <si>
    <t>water</t>
  </si>
  <si>
    <t>Oleptro (Trazodone Hydrochloride Extended-Release Tablets)</t>
  </si>
  <si>
    <t>trazodone hydrochloride</t>
  </si>
  <si>
    <t>2-[3-[4-(m-Chlorophenyl)-1-piperazinyl]propyl]-s-triazolo[4,3-a]pyridin-3(2H)-one monohydrochloride</t>
  </si>
  <si>
    <t>Hydroxypropyl distarch phosphate</t>
  </si>
  <si>
    <t>Hypromellose</t>
  </si>
  <si>
    <t>Sodium stearyl fumarate</t>
  </si>
  <si>
    <t>Colloidal silicon dioxide</t>
  </si>
  <si>
    <t>Iron Oxide Yellow</t>
  </si>
  <si>
    <t>Iron Oxide Red</t>
  </si>
  <si>
    <t>Talc</t>
  </si>
  <si>
    <t>Polyethylene Glycol 3350</t>
  </si>
  <si>
    <t>Titanium Dioxide</t>
  </si>
  <si>
    <t>Polyvinyl Alcohol</t>
  </si>
  <si>
    <t>Black ink (food grade)</t>
  </si>
  <si>
    <t>C1(CC1)C(=O)N1CCN(CC1)C(=O)C=1C=C(C=CC1F)CC1=NNC(C2=CC=CC=C12)=O</t>
  </si>
  <si>
    <t>Oliceridine Injection (Olinvyk)</t>
  </si>
  <si>
    <t>Oliceridine fumarate</t>
  </si>
  <si>
    <t>N-[(3-methoxythiophen-2-yl)methyl]-2-[(9R)-9-pyridin-2-yl-6-oxaspiro[4.5]decan-9-yl]ethanamine</t>
  </si>
  <si>
    <t>Cl.ClC=1C=C(C=CC1)N1CCN(CC1)CCCN1N=C2N(C=CC=C2)C1=O</t>
  </si>
  <si>
    <t>19666-36-5</t>
  </si>
  <si>
    <t>Olinvyk (Oliceridine Injection)</t>
  </si>
  <si>
    <t> Oliceridine fumarate</t>
  </si>
  <si>
    <t>Olmesartan Medoxomil (Benicar)</t>
  </si>
  <si>
    <t>Olmesartan medoxomil</t>
  </si>
  <si>
    <t>(5-methyl-2-oxo-1,3-dioxol-4-yl)methyl 5-(2-hydroxypropan-2-yl)-2-propyl-3-[[4-[2-(2H-tetrazol-5-yl)phenyl]phenyl]methyl]imidazole-4-carboxylate</t>
  </si>
  <si>
    <t>COC1=C(SC=C1)CNCC[C@]1(CCOC2(CCCC2)C1)C1=NC=CC=C1</t>
  </si>
  <si>
    <t>MICROCRYSTALLINE CELLULOSE</t>
  </si>
  <si>
    <t>CROSCARMELLOSE SODIUM</t>
  </si>
  <si>
    <t>1401028-24-7</t>
  </si>
  <si>
    <t>Olmesartan Medoxomil Amlodipine Hydrochlorothiazide Tablets (Tribenzor)</t>
  </si>
  <si>
    <t>olmesartan medoxomil</t>
  </si>
  <si>
    <t>OC(C)(C)C1=C(N(C(=N1)CCC)CC1=CC=C(C=C1)C1=C(C=CC=C1)C=1N=NNN1)C(=O)OCC=1OC(OC1C)=O</t>
  </si>
  <si>
    <t>144689-63-4</t>
  </si>
  <si>
    <t xml:space="preserve"> amlodipine besylate </t>
  </si>
  <si>
    <t>benzenesulfonic acid 3-O-ethyl 5-O-methyl 2-(2-aminoethoxymethyl)-4-(2-chlorophenyl)-6-methyl-1,4-dihydropyridine-3,5-dicarboxylate</t>
  </si>
  <si>
    <t>hydrochlorothiazide</t>
  </si>
  <si>
    <t>6-chloro-1,1-dioxo-3,4-dihydro-2H-1λ6,2,4-benzothiadiazine-7-sulfonamide</t>
  </si>
  <si>
    <t>Olmesartan Medoxomil-Hydrochlorothiazide (Benicar HCT)</t>
  </si>
  <si>
    <t>NCCOCC=1NC(=C(C(C1C(=O)OCC)C1=C(C=CC=C1)Cl)C(=O)OC)C.C1(=CC=CC=C1)S(=O)(=O)O</t>
  </si>
  <si>
    <t>111470-99-6</t>
  </si>
  <si>
    <t xml:space="preserve"> Hydrochlorothiazide</t>
  </si>
  <si>
    <t>ClC=1C(=CC2=C(NCNS2(=O)=O)C1)S(=O)(=O)N</t>
  </si>
  <si>
    <t>58-93-5</t>
  </si>
  <si>
    <t>Olodaterol Inhalation Spray (Striverdi Respimat)</t>
  </si>
  <si>
    <t> olodaterol hydrochloride</t>
  </si>
  <si>
    <t>6-hydroxy-8-[(1R)-1-hydroxy-2-[[1-(4-methoxyphenyl)-2-methylpropan-2-yl]amino]ethyl]-4H-1,4-benzoxazin-3-one hydrochloride</t>
  </si>
  <si>
    <t>anhydrous citric acid</t>
  </si>
  <si>
    <t>edetate disodium</t>
  </si>
  <si>
    <t>benzalkonium chloride</t>
  </si>
  <si>
    <t>Olopatadine (Patanol)</t>
  </si>
  <si>
    <t>olopatadine hydrochloride</t>
  </si>
  <si>
    <t>BENZALKONIUM CHLORIDE</t>
  </si>
  <si>
    <t>SODIUM PHOSPHATE, DIBASIC</t>
  </si>
  <si>
    <t>SODIUM CHLORIDE</t>
  </si>
  <si>
    <t>HYDROCHLORIC ACID</t>
  </si>
  <si>
    <t>SODIUM HYDROXIDE</t>
  </si>
  <si>
    <t>WATER </t>
  </si>
  <si>
    <t>Cl.OC=1C=C(C2=C(NC(CO2)=O)C1)[C@H](CNC(CC1=CC=C(C=C1)OC)(C)C)O</t>
  </si>
  <si>
    <t>869477-96-3</t>
  </si>
  <si>
    <t>Olopatadine Hydrochloride Nasal Spray (Patanase Nasal Spray)</t>
  </si>
  <si>
    <t>Olopatadine Hydrochloride Ophthalmic Solution (Pataday)</t>
  </si>
  <si>
    <t xml:space="preserve">olopatadine hydrochloride ophthalmic </t>
  </si>
  <si>
    <t>olopatadine hydrochloride ophthalmic</t>
  </si>
  <si>
    <t>Olopatadine Hydrochloride Ophthalmic Solution (Pazeo)</t>
  </si>
  <si>
    <t>Olsalazine Sodium Capsules (Dipentum)</t>
  </si>
  <si>
    <t>Olsalazine sodium</t>
  </si>
  <si>
    <t>disodium 3,3'-azobis (6-hydroxybenzoate)</t>
  </si>
  <si>
    <t>caramel</t>
  </si>
  <si>
    <t>gelatin</t>
  </si>
  <si>
    <t>Olumiant (Baricitinib Tablets)</t>
  </si>
  <si>
    <t> baricitinib </t>
  </si>
  <si>
    <t>{1-(ethylsulfonyl)-3-[4-(7Hpyrrolo[ 2,3-d]pyrimidin-4-yl)-1H-pyrazol-1-yl]azetidin-3-yl}acetonitrile</t>
  </si>
  <si>
    <t>N(=NC=1C=C(C(=O)[O-])C(=CC1)O)C=1C=C(C(=O)[O-])C(=CC1)O.[Na+].[Na+]</t>
  </si>
  <si>
    <t>Mannitol </t>
  </si>
  <si>
    <t>Microcrystalline Cellulose</t>
  </si>
  <si>
    <t>Croscarmellose Sodium</t>
  </si>
  <si>
    <t>Magnesium Stearate</t>
  </si>
  <si>
    <t>Polyethylene Glycol</t>
  </si>
  <si>
    <t>Lecithin, Soybean</t>
  </si>
  <si>
    <t>Ferric Oxide Red</t>
  </si>
  <si>
    <t>Olux (Clobetasol Propionate)</t>
  </si>
  <si>
    <t>clobetasol propionate</t>
  </si>
  <si>
    <t>[(8S,9R,10S,11S,13S,14S,16S,17R)-17-(2-chloroacetyl)-9-fluoro-11-hydroxy-10,13,16-trimethyl-3-oxo-6,7,8,11,12,14,15,16-octahydrocyclopenta[a]phenanthren-17-yl] propanoate</t>
  </si>
  <si>
    <t>C(C)S(=O)(=O)N1CC(C1)(N1N=CC(=C1)C=1C2=C(N=CN1)NC=C2)CC#N</t>
  </si>
  <si>
    <t>CETYL ALCOHOL</t>
  </si>
  <si>
    <t>ANHYDROUS CITRIC ACID</t>
  </si>
  <si>
    <t>ALCOHOL</t>
  </si>
  <si>
    <t>POLYSORBATE 60</t>
  </si>
  <si>
    <t>POTASSIUM CITRATE</t>
  </si>
  <si>
    <t>PROPYLENE GLYCOL</t>
  </si>
  <si>
    <t>STEARYL ALCOHOL</t>
  </si>
  <si>
    <t>Olux-E (Clobetasol Propionate Foam)</t>
  </si>
  <si>
    <t>Clobetasol propionate</t>
  </si>
  <si>
    <t>C(CC)(=O)O[C@@]1([C@H](C[C@H]2[C@@H]3CCC4=CC(C=C[C@@]4([C@]3([C@H](C[C@]12C)O)F)C)=O)C)C(CCl)=O</t>
  </si>
  <si>
    <t>CYCLOMETHICONE</t>
  </si>
  <si>
    <t>ISOPROPYL MYRISTATE</t>
  </si>
  <si>
    <t>LIGHT MINERAL OIL</t>
  </si>
  <si>
    <t>POLYOXYL 20 CETOSTEARYL ETHER</t>
  </si>
  <si>
    <t>SORBITAN MONOLAURATE</t>
  </si>
  <si>
    <t>PETROLATUM</t>
  </si>
  <si>
    <t>PHENOXYETHANOL</t>
  </si>
  <si>
    <t>25122-46-7</t>
  </si>
  <si>
    <t>Olysio (Simeprevir Hard Gelatin Capsules)</t>
  </si>
  <si>
    <t>Simeprevir</t>
  </si>
  <si>
    <t>(1R,4R,6S,7Z,15R,17R)-N-cyclopropylsulfonyl-17-[7-methoxy-8-methyl-2-(4-propan-2-yl-1,3-thiazol-2-yl)quinolin-4-yl]oxy-13-methyl-2,14-dioxo-3,13-diazatricyclo[13.3.0.04,6]octadec-7-ene-4-carboxamide</t>
  </si>
  <si>
    <t>LACTOSE MONOHYDRATE</t>
  </si>
  <si>
    <t>SODIUM LAURYL SULFATE</t>
  </si>
  <si>
    <t>GELATIN</t>
  </si>
  <si>
    <t>SHELLAC</t>
  </si>
  <si>
    <t>Omacetaxine Mepesuccinate (Synribo)</t>
  </si>
  <si>
    <t> omacetaxine mepesuccinate</t>
  </si>
  <si>
    <t>1-O-[(2S,3S,6R)-4-methoxy-16,18-dioxa-10-azapentacyclo[11.7.0.02,6.06,10.015,19]icosa-1(20),4,13,15(19)-tetraen-3-yl] 4-O-methyl (2R)-2-hydroxy-2-(4-hydroxy-4-methylpentyl)butanedioate</t>
  </si>
  <si>
    <t>Omadacycline for Injection (Nuzyra)</t>
  </si>
  <si>
    <t>omadacycline tosylate</t>
  </si>
  <si>
    <t>(4S,4aS,5aR,12aR)-4,7-bis(dimethylamino)-9-[(2,2-dimethylpropylamino)methyl]-1,10,11,12a-tetrahydroxy-3,12-dioxo-4a,5,5a,6-tetrahydro-4H-tetracene-2-carboxamide 4-methylbenzenesulfonic acid</t>
  </si>
  <si>
    <t>C1(CC1)S(=O)(=O)NC(=O)[C@@]12NC([C@@H]3C[C@H](C[C@H]3C(N(CCCC\C=C/[C@@H]2C1)C)=O)OC1=CC(=NC2=C(C(=CC=C12)OC)C)C=1SC=C(N1)C(C)C)=O</t>
  </si>
  <si>
    <t>923604-59-5</t>
  </si>
  <si>
    <t>crospovidone</t>
  </si>
  <si>
    <t>glycerol monocaprylocaprate</t>
  </si>
  <si>
    <t>polyvinyl alcohol</t>
  </si>
  <si>
    <t>sodium bisulfite</t>
  </si>
  <si>
    <t>sodium lauryl sulfate</t>
  </si>
  <si>
    <t>sodium stearyl fumarate</t>
  </si>
  <si>
    <t>O[C@@](C(=O)O[C@H]1[C@H]2C3=CC=4OCOC4C=C3CCN3CCC[C@]23C=C1OC)(CC(=O)OC)CCCC(C)(C)O</t>
  </si>
  <si>
    <t>26833-87-4</t>
  </si>
  <si>
    <t>Omalizumab (Xolair)</t>
  </si>
  <si>
    <t>omalizumab</t>
  </si>
  <si>
    <t>humanized IgG1k monoclonal antibody</t>
  </si>
  <si>
    <t>SUCROSE </t>
  </si>
  <si>
    <t>HISTIDINE MONOHYDROCHLORIDE MONOHYDRATE</t>
  </si>
  <si>
    <t>POLYSORBATE 20</t>
  </si>
  <si>
    <t>Ombitasvir, Paritaprevir and Ritonavir Tablets (Technivie)</t>
  </si>
  <si>
    <t>ombitasvir</t>
  </si>
  <si>
    <t>methyl N-[(2S)-1-[(2S)-2-[[4-[(2S,5S)-1-(4-tert-butylphenyl)-5-[4-[[(2S)-1-[(2S)-2-(methoxycarbonylamino)-3-methylbutanoyl]pyrrolidine-2-carbonyl]amino]phenyl]pyrrolidin-2-yl]phenyl]carbamoyl]pyrrolidin-1-yl]-3-methyl-1-oxobutan-2-yl]carbamate</t>
  </si>
  <si>
    <t>CC1=CC=C(C=C1)S(=O)(=O)O.CN([C@@H]1C(C(=C([C@]2(C(C3=C(C4=C(C(=CC(=C4C[C@H]3C[C@@H]12)N(C)C)CNCC(C)(C)C)O)O)=O)O)O)C(=O)N)=O)C</t>
  </si>
  <si>
    <t>TALC</t>
  </si>
  <si>
    <t>TOCOPHERSOLAN</t>
  </si>
  <si>
    <t>PROPYLENE GLYCOL LAURATES</t>
  </si>
  <si>
    <t>POLYVINYL ALCOHOL</t>
  </si>
  <si>
    <t>paritaprevir</t>
  </si>
  <si>
    <t>(1S,4R,6S,7Z,14S,18R)-N-cyclopropylsulfonyl-14-[(5-methylpyrazine-2-carbonyl)amino]-2,15-dioxo-18-phenanthridin-6-yloxy-3,16-diazatricyclo[14.3.0.04,6]nonadec-7-ene-4-carboxamide</t>
  </si>
  <si>
    <t>1075240-43-5</t>
  </si>
  <si>
    <t>ritonavir</t>
  </si>
  <si>
    <t>1,3-thiazol-5-ylmethyl N-[(2S,3S,5S)-3-hydroxy-5-[[(2S)-3-methyl-2-[[methyl-[(2-propan-2-yl-1,3-thiazol-4-yl)methyl]carbamoyl]amino]butanoyl]amino]-1,6-diphenylhexan-2-yl]carbamate</t>
  </si>
  <si>
    <t>Ombitasvir, Paritaprevir, and Ritonavir tablets; Dasabuvir Tablets (Viekira Pak)</t>
  </si>
  <si>
    <t>Ombitasvir</t>
  </si>
  <si>
    <t>C(C)(C)(C)C1=CC=C(C=C1)N1[C@@H](CC[C@H]1C1=CC=C(C=C1)NC(=O)[C@H]1N(CCC1)C([C@H](C(C)C)NC(=O)OC)=O)C1=CC=C(C=C1)NC(=O)[C@H]1N(CCC1)C([C@H](C(C)C)NC(OC)=O)=O</t>
  </si>
  <si>
    <t>1258226-87-7</t>
  </si>
  <si>
    <t>C1(CC1)S(=O)(=O)NC(=O)[C@@]12NC([C@@H]3C[C@H](CN3C([C@H](CCCCC\C=C/[C@@H]2C1)NC(=O)C1=NC=C(N=C1)C)=O)OC=1N=C2C=CC=CC2=C2C=CC=CC12)=O</t>
  </si>
  <si>
    <t>Dasabuvir</t>
  </si>
  <si>
    <t>N-[6-[3-tert-butyl-5-(2,4-dioxopyrimidin-1-yl)-2-methoxyphenyl]naphthalen-2-yl]methanesulfonamide</t>
  </si>
  <si>
    <t>O[C@H]([C@H](CC1=CC=CC=C1)NC(OCC1=CN=CS1)=O)C[C@H](CC1=CC=CC=C1)NC([C@H](C(C)C)NC(N(CC=1N=C(SC1)C(C)C)C)=O)=O</t>
  </si>
  <si>
    <t>155213-67-5</t>
  </si>
  <si>
    <t>Omeclamox-Pak (Omeprazole Delayed-release Capsules)</t>
  </si>
  <si>
    <t>Omeprazole</t>
  </si>
  <si>
    <t>6-methoxy-2-[(4-methoxy-3,5-dimethylpyridin-2-yl)methylsulfinyl]-1H-benzimidazole</t>
  </si>
  <si>
    <t>D&amp;C Red No. 33</t>
  </si>
  <si>
    <t>FD&amp;C Blue No. 1</t>
  </si>
  <si>
    <t>FD&amp;C Red No. 40</t>
  </si>
  <si>
    <t> FD&amp;C Yellow No. 6</t>
  </si>
  <si>
    <t> gelatin</t>
  </si>
  <si>
    <t>sodium</t>
  </si>
  <si>
    <t>Omega-3-Acid Ethyl Esters (Lovaza)</t>
  </si>
  <si>
    <t>omega-3-acid ethyl esters</t>
  </si>
  <si>
    <t>ethyl (4Z,7Z,10Z,13Z,16Z,19Z)-docosa-4,7,10,13,16,19-hexaenoate ethyl (5Z,8Z,11Z,14Z,17Z)-icosa-5,8,11,14,17-pentaenoate</t>
  </si>
  <si>
    <t>1216941-48-8</t>
  </si>
  <si>
    <t xml:space="preserve"> α-tocopherol</t>
  </si>
  <si>
    <t>glycerol</t>
  </si>
  <si>
    <t>purified water</t>
  </si>
  <si>
    <t>Omega-3-Acid Ethyl Esters A Capsules (Omtryg)</t>
  </si>
  <si>
    <t> omega-3-acid ethyl esters type A</t>
  </si>
  <si>
    <t>C(C)(C)(C)C=1C(=C(C=C(C1)N1C(NC(C=C1)=O)=O)C=1C=C2C=CC(=CC2=CC1)NS(=O)(=O)C)OC</t>
  </si>
  <si>
    <t>Omega-3-carboxylic Acids Soft-gelatin Capsules (Epanova)</t>
  </si>
  <si>
    <t>omega-3-carboxylic acids,</t>
  </si>
  <si>
    <t>(4Z,7Z,10Z,13Z,16Z,19Z)-docosa-4,7,10,13,16,19-hexaenoic acid (5Z,8Z,11Z,14Z,17Z)-icosa-5,8,11,14,17-pentaenoic acid (9Z,12Z,15Z)-octadeca-9,12,15-trienoic acid</t>
  </si>
  <si>
    <t>COC=1C=CC2=C(NC(=N2)S(=O)CC2=NC=C(C(=C2C)OC)C)C1</t>
  </si>
  <si>
    <t>73590-58-6</t>
  </si>
  <si>
    <t> α-tocopherol</t>
  </si>
  <si>
    <t>porcine Type A gelatin</t>
  </si>
  <si>
    <t>sorbitol</t>
  </si>
  <si>
    <t>Omegaven (Fish Oil Triglycerides Injectable Emulsion)</t>
  </si>
  <si>
    <t>fish oil triglycerides</t>
  </si>
  <si>
    <t>C(CCC\C=C/C\C=C/C\C=C/C\C=C/C\C=C/CC)(=O)OCC.C(CC\C=C/C\C=C/C\C=C/C\C=C/C\C=C/C\C=C/CC)(=O)OCC</t>
  </si>
  <si>
    <t>861006-80-6</t>
  </si>
  <si>
    <t> egg phospholipids</t>
  </si>
  <si>
    <t>glycerin</t>
  </si>
  <si>
    <t>dl-alpha-tocopherol</t>
  </si>
  <si>
    <t> sodium oleate</t>
  </si>
  <si>
    <t>Omeprazole (Prilosec)</t>
  </si>
  <si>
    <t>omeprazole</t>
  </si>
  <si>
    <t>GLYCERYL MONOSTEARATE</t>
  </si>
  <si>
    <t>METHACRYLIC ACID - ETHYL ACRYLATE COPOLYMER</t>
  </si>
  <si>
    <t>POLYSORBATE 80</t>
  </si>
  <si>
    <t>TRIETHYL CITRATE</t>
  </si>
  <si>
    <t>XANTHAN GUM</t>
  </si>
  <si>
    <t>CITRIC ACID MONOHYDRATE</t>
  </si>
  <si>
    <t>DEXTROSE</t>
  </si>
  <si>
    <t>CROSPOVIDONE</t>
  </si>
  <si>
    <t>Omeprazole Delayed-release Capsules (Omeclamox-Pak)</t>
  </si>
  <si>
    <t>C(CCCCCCC\C=C/C\C=C/C\C=C/CC)(=O)O.C(CCC\C=C/C\C=C/C\C=C/C\C=C/C\C=C/CC)(=O)O.C(CC\C=C/C\C=C/C\C=C/C\C=C/C\C=C/C\C=C/CC)(=O)O</t>
  </si>
  <si>
    <t>Omeprazole Magnesium, Amoxicillin and Rifabutin Delayed-release Capsules (Talicia)</t>
  </si>
  <si>
    <t xml:space="preserve"> omeprazole magnesium </t>
  </si>
  <si>
    <t>magnesium 5-methoxy-2-[(4-methoxy-3,5-dimethylpyridin-2-yl)methylsulfinyl]benzimidazol-1-ide</t>
  </si>
  <si>
    <t xml:space="preserve"> amoxicillin</t>
  </si>
  <si>
    <t>(2S,5R,6R)-6-[[(2R)-2-amino-2-(4-hydroxyphenyl)acetyl]amino]-3,3-dimethyl-7-oxo-4-thia-1-azabicyclo[3.2.0]heptane-2-carboxylic acid</t>
  </si>
  <si>
    <t xml:space="preserve"> rifabutin</t>
  </si>
  <si>
    <t>[(7S,9E,11S,12R,13S,14R,15R,16R,17S,18S,19E,21Z)-2,15,17,32-tetrahydroxy-11-methoxy-3,7,12,14,16,18,22-heptamethyl-1'-(2-methylpropyl)-6,23-dioxospiro[8,33-dioxa-24,27,29-triazapentacyclo[23.6.1.14,7.05,31.026,30]tritriaconta-1(32),2,4,9,19,21,24,26,30-nonaene-28,4'-piperidine]-13-yl] acetate</t>
  </si>
  <si>
    <t>Omeprazole, Sodium Bicarbonate (Zegerid)</t>
  </si>
  <si>
    <t>sodium bicarbonate</t>
  </si>
  <si>
    <t>sodium hydrogen carbonate</t>
  </si>
  <si>
    <t>COC1=CC2=C([N-]C(=N2)S(=O)CC2=NC=C(C(=C2C)OC)C)C=C1.[Mg+2].COC1=CC2=C([N-]C(=N2)S(=O)CC2=NC=C(C(=C2C)OC)C)C=C1</t>
  </si>
  <si>
    <t>Omidria (Phenylephrine and Ketorolac Injection)</t>
  </si>
  <si>
    <t>phenylephrine hydrochloride</t>
  </si>
  <si>
    <t>3-[(1R)-1-hydroxy-2-(methylamino)ethyl]phenol hydrochloride</t>
  </si>
  <si>
    <t>N[C@@H](C(=O)N[C@H]1[C@H]2SC([C@@H](N2C1=O)C(=O)O)(C)C)C1=CC=C(C=C1)O</t>
  </si>
  <si>
    <t>TRISODIUM CITRATE DIHYDRATE</t>
  </si>
  <si>
    <t>ketorolac tromethamine</t>
  </si>
  <si>
    <t>2-amino-2-(hydroxymethyl)propane-1,3-diol 5-benzoyl-2,3-dihydro-1H-pyrrolizine-1-carboxylic acid</t>
  </si>
  <si>
    <t>C(C)(=O)O[C@@H]1[C@@H]([C@H](/C=C/O[C@@]2(C(C3=C(C(=C(C=4C3=C3NC5(CCN(CC5)CC(C)C)N=C3C(=NC(\C(=C/C=C/[C@@H]([C@@H]([C@H]([C@H]([C@H]1C)O)C)O)C)\C)=O)C4O)O)C)O2)=O)C)OC)C</t>
  </si>
  <si>
    <t>Omnaris (Ciclesonide Nasal Spray)</t>
  </si>
  <si>
    <t>Ciclesonide</t>
  </si>
  <si>
    <t>[2-[(1S,2S,4R,6R,8S,9S,11S,12S,13R)-6-cyclohexyl-11-hydroxy-9,13-dimethyl-16-oxo-5,7-dioxapentacyclo[10.8.0.02,9.04,8.013,18]icosa-14,17-dien-8-yl]-2-oxoethyl] 2-methylpropanoate</t>
  </si>
  <si>
    <t>CARBOXYMETHYLCELLULOSE SODIUM</t>
  </si>
  <si>
    <t>POTASSIUM SORBATE</t>
  </si>
  <si>
    <t>EDETATE DISODIUM</t>
  </si>
  <si>
    <t>C(O)([O-])=O.[Na+]</t>
  </si>
  <si>
    <t>497-19-8</t>
  </si>
  <si>
    <t>Omnicef (Cefdinir)</t>
  </si>
  <si>
    <t>cefdinir</t>
  </si>
  <si>
    <t>(6R,7R)-7-[[(2Z)-2-(2-amino-1,3-thiazol-4-yl)-2-hydroxyiminoacetyl]amino]-3-ethenyl-8-oxo-5-thia-1-azabicyclo[4.2.0]oct-2-ene-2-carboxylic acid</t>
  </si>
  <si>
    <t>Cl.O[C@@H](CNC)C=1C=C(C=CC1)O</t>
  </si>
  <si>
    <t>61-76-7</t>
  </si>
  <si>
    <t>sucrose</t>
  </si>
  <si>
    <t>citric acid</t>
  </si>
  <si>
    <t>sodium citrate</t>
  </si>
  <si>
    <t>sodium benzoate</t>
  </si>
  <si>
    <t>xanthan gum</t>
  </si>
  <si>
    <t>artificial strawberry and cream flavors</t>
  </si>
  <si>
    <t>silicon dioxide</t>
  </si>
  <si>
    <t>C(C1=CC=CC=C1)(=O)C=1N2CCC(C2=CC1)C(=O)O.NC(CO)(CO)CO</t>
  </si>
  <si>
    <t>74103-07-4</t>
  </si>
  <si>
    <t>Omnipaque (Iohexol Injection)</t>
  </si>
  <si>
    <t>Iohexol</t>
  </si>
  <si>
    <t>N,N´ -Bis(2,3-dihydroxypropyl)-5-[N-(2,3-dihydroxypropyl)-acetamido]-2,4,6-triiodoisophthalamide</t>
  </si>
  <si>
    <t>CC(C(=O)OCC(=O)[C@@]12O[C@@H](O[C@@H]1C[C@H]1[C@@H]3CCC4=CC(C=C[C@@]4([C@H]3[C@H](C[C@]21C)O)C)=O)C2CCCCC2)C</t>
  </si>
  <si>
    <t>edetate calcium disodium</t>
  </si>
  <si>
    <t>hydrochloric acid</t>
  </si>
  <si>
    <t>sodium hydroxide</t>
  </si>
  <si>
    <t>Omnipred (Prednisolone Acetate)</t>
  </si>
  <si>
    <t>prednisolone acetate ophthalmic suspension</t>
  </si>
  <si>
    <t>[2-[(8S,9S,10R,11S,13S,14S,17R)-11,17-dihydroxy-10,13-dimethyl-3-oxo-7,8,9,11,12,14,15,16-octahydro-6H-cyclopenta[a]phenanthren-17-yl]-2-oxoethyl] acetate</t>
  </si>
  <si>
    <t>126544-47-6</t>
  </si>
  <si>
    <t>dibasic sodium phosphate</t>
  </si>
  <si>
    <t>polysorbate 80</t>
  </si>
  <si>
    <t>citric acid </t>
  </si>
  <si>
    <t>NC=1SC=C(N1)/C(/C(=O)N[C@H]1[C@H]2SCC(=C(N2C1=O)C(=O)O)C=C)=N/O</t>
  </si>
  <si>
    <t>1132935-63-7</t>
  </si>
  <si>
    <t>Omniscan (Gadodiamide)</t>
  </si>
  <si>
    <t>gadodiamide</t>
  </si>
  <si>
    <t>2-[bis[2-[carboxylatomethyl-[2-(methylamino)-2-oxoethyl]amino]ethyl]amino]acetate gadolinium</t>
  </si>
  <si>
    <t>178601-88-2</t>
  </si>
  <si>
    <t>caldiamide sodium</t>
  </si>
  <si>
    <t>Omnitrope (Somatropin [ rDNA origin] Injection)</t>
  </si>
  <si>
    <t>Somatropin</t>
  </si>
  <si>
    <t>(2S)-6-amino-2-[[(2S)-1-[(2S,3S)-2-[[(2S)-2-[[(2S)-2-[[(2S)-2-[[(2S)-2-amino-4-carboxybutanoyl]amino]-4-carboxybutanoyl]amino]propanoyl]amino]-3-(4-hydroxyphenyl)propanoyl]amino]-3-methylpentanoyl]pyrrolidine-2-carbonyl]amino]hexanoic acid</t>
  </si>
  <si>
    <t>OC(CNC(C1=C(C(C(=O)NCC(CO)O)=C(C(=C1I)N(C(C)=O)CC(CO)O)I)I)=O)CO</t>
  </si>
  <si>
    <t>BENZYL ALCOHOL</t>
  </si>
  <si>
    <t>POLOXAMER 188</t>
  </si>
  <si>
    <t>SODIUM PHOSPHATE, DIBASIC, HEPTAHYDRATE</t>
  </si>
  <si>
    <t>SODIUM PHOSPHATE, MONOBASIC, DIHYDRATE</t>
  </si>
  <si>
    <t>C(C)(=O)OCC(=O)[C@]1(CC[C@H]2[C@@H]3CCC4=CC(C=C[C@@]4([C@H]3[C@H](C[C@]12C)O)C)=O)O</t>
  </si>
  <si>
    <t>Omontys (Peginesatide)</t>
  </si>
  <si>
    <t>Peginesatide</t>
  </si>
  <si>
    <t>Poly(oxy-1,2-ethanediyl), α-hydro-ω-methoxy-, diester with 21N6,21'N6-{[(N2,N6-dicarboxy-L-lysyl-β-alanyl)imino]bis(1-oxo-2,1-ethanediyl)}bis[N-acetylglycylglycyl-L-leucyl-L-tyrosyl-L-alanyl-L-cysteinyl-L-histidyl-L-methionylglycyl-L-prolyl-L-isoleucyl-L-threonyl-3-(1-naphthalenyl)-L-alanyl-L-valyl-L-cysteinyl-L-glutaminyl-L-prolyl-L-leucyl-L-arginyl-N-methylglycyl-L-lysinamide] cyclic (6→15),(6'→15')-bis(disulfide</t>
  </si>
  <si>
    <t>S(O)(O)(=O)=O.ClC1=C(C=CC=C1)[C@@H](C(=O)OC)N1CC2=C(CC1)SC=C2</t>
  </si>
  <si>
    <t>120202-66-6</t>
  </si>
  <si>
    <t>sodium phosphate monobasic</t>
  </si>
  <si>
    <t>sodium phosphate dibasic</t>
  </si>
  <si>
    <t>Omtryg (Omega-3-Acid Ethyl Esters A Capsules)</t>
  </si>
  <si>
    <t>Omega-3-Acid Ethyl Esters A</t>
  </si>
  <si>
    <t>52-21-1</t>
  </si>
  <si>
    <t>α-tocopherol</t>
  </si>
  <si>
    <t>OnabotulinumtoxinA for Injection (Botox Cosmetic)</t>
  </si>
  <si>
    <t>onabotulinumtoxinA</t>
  </si>
  <si>
    <t>Clostridium botulinum type A neurotoxin complex</t>
  </si>
  <si>
    <t>S(O)(O)(=O)=O.NCC[C@@H](C(=O)N[C@H]1[C@@H]([C@H]([C@@H]([C@H](C1)N)O[C@H]1OC(=CC[C@H]1N)CNCCO)O)O[C@H]1OC[C@]([C@@H]([C@H]1O)NC)(C)O)O</t>
  </si>
  <si>
    <t>1380078-95-4</t>
  </si>
  <si>
    <t>ALBUMIN HUMAN</t>
  </si>
  <si>
    <t>C1(CCCCC1)C(=O)N1CC2N(CCC3=CC=CC=C23)C(C1)=O</t>
  </si>
  <si>
    <t>55268-74-1</t>
  </si>
  <si>
    <t>Onasemnogene Abeparvovec-xioi Suspension for IV Use (Zolgensma)</t>
  </si>
  <si>
    <t>onasemnogene abeparvovec-xioi</t>
  </si>
  <si>
    <t>recombinant self-complementary AAV9</t>
  </si>
  <si>
    <t>TROMETHAMINE</t>
  </si>
  <si>
    <t>MAGNESIUM CHLORIDE</t>
  </si>
  <si>
    <t>Cl.NC1=NC(=NC2=CC(=C(C=C12)OC)OC)N1CCN(CC1)C(=O)C=1OC=CC1</t>
  </si>
  <si>
    <t>Oncaspar (Pegaspargase)</t>
  </si>
  <si>
    <t>pegaspargase</t>
  </si>
  <si>
    <t>L-asparaginase (L-asparagine amidohydrolase</t>
  </si>
  <si>
    <t>19237-84-4</t>
  </si>
  <si>
    <t>monobasic sodium phosphate</t>
  </si>
  <si>
    <t> sodium chloride</t>
  </si>
  <si>
    <t>Cl.CC1=C(C=CC=C1C)[C@H](C)C1=CN=CN1</t>
  </si>
  <si>
    <t>Ondansetron Hydrochloride (Zofran) (Ondansetron Hydrochloride Tablets)</t>
  </si>
  <si>
    <t>ondansetron hydrochloride (HCl)</t>
  </si>
  <si>
    <t>9-methyl-3-[(2-methylimidazol-1-yl)methyl]-2,3-dihydro-1H-carbazol-4-one dihydrate hydrochloride</t>
  </si>
  <si>
    <t>[Gd+3].C(=O)([O-])CN(CCN(CC(=O)[O-])CCN(CC(=O)[O-])CC(NC)=O)CC(=O)NC</t>
  </si>
  <si>
    <t>colloidal silicon dioxide</t>
  </si>
  <si>
    <t>polyethylene glycol</t>
  </si>
  <si>
    <t>pregelatinized starch</t>
  </si>
  <si>
    <t>sodium starch glycolate</t>
  </si>
  <si>
    <t>Ondansetron Hydrochloride Injection (Zofran Injection)</t>
  </si>
  <si>
    <t>ondansetron hydrochloride</t>
  </si>
  <si>
    <t>NCCCC[C@@H](C(=O)O)NC(=O)[C@H]1N(CCC1)C([C@H]([C@H](CC)C)NC([C@H](CC1=CC=C(C=C1)O)NC([C@H](C)NC([C@H](CCC(=O)O)NC([C@H](CCC(=O)O)N)=O)=O)=O)=O)=O</t>
  </si>
  <si>
    <t>97305-48-1</t>
  </si>
  <si>
    <t>citric acid monohydrate</t>
  </si>
  <si>
    <t>sodium citrate dihydrate</t>
  </si>
  <si>
    <t>methylparaben</t>
  </si>
  <si>
    <t>propylparaben</t>
  </si>
  <si>
    <t> Water </t>
  </si>
  <si>
    <t>Ondansetron Hydrochloride Tablets (Ondansetron Hydrochloride (Zofran) )</t>
  </si>
  <si>
    <t> ondansetron hydrochloride</t>
  </si>
  <si>
    <t>Ondansetron Hydrochloride Tablets and Solution (Zofran)</t>
  </si>
  <si>
    <t> ondansetron hydrochloride </t>
  </si>
  <si>
    <t> aspartame</t>
  </si>
  <si>
    <t> mannitol</t>
  </si>
  <si>
    <t>methylparaben sodium</t>
  </si>
  <si>
    <t>propylparaben sodium</t>
  </si>
  <si>
    <t>strawberry flavor</t>
  </si>
  <si>
    <t>Ondansetron Oral Soluble Film (Zuplenz)</t>
  </si>
  <si>
    <t>ondansetron</t>
  </si>
  <si>
    <t>9-methyl-3-[(2-methylimidazol-1-yl)methyl]-2,3-dihydro-1H-carbazol-4-one</t>
  </si>
  <si>
    <t> butylated hydroxytoluene</t>
  </si>
  <si>
    <t>calcium carbonate</t>
  </si>
  <si>
    <t>erythritol</t>
  </si>
  <si>
    <t>monoammonium glycyrrhizinate</t>
  </si>
  <si>
    <t>peppermint flavor</t>
  </si>
  <si>
    <t>polyethylene oxide</t>
  </si>
  <si>
    <t>sodium bicarbonate</t>
  </si>
  <si>
    <t>sucralose</t>
  </si>
  <si>
    <t>Onexton (Cindamycin Phosphate and Benzoyl Peroxide Gel, 1.2%/3.75)</t>
  </si>
  <si>
    <t>Clindamycin Phosphate</t>
  </si>
  <si>
    <t>[(2R,3R,4S,5R,6R)-6-[(1S,2S)-2-chloro-1-[[(2S,4R)-1-methyl-4-propylpyrrolidine-2-carbonyl]amino]propyl]-4,5-dihydroxy-2-methylsulfanyloxan-3-yl] dihydrogen phosphate</t>
  </si>
  <si>
    <t>carbomer 980</t>
  </si>
  <si>
    <t> potassium hydroxide</t>
  </si>
  <si>
    <t>propylene glycol</t>
  </si>
  <si>
    <t xml:space="preserve"> Benzoyl Peroxide</t>
  </si>
  <si>
    <t>benzoyl benzenecarboperoxoate</t>
  </si>
  <si>
    <t>Onfi (Clobazam Tablets and Oral Suspension)</t>
  </si>
  <si>
    <t> 1,5-benzodiazepine</t>
  </si>
  <si>
    <t>7-Chloro-1-methyl-5-phenyl-1H-1,5 benzodiazepine-2,4(3H,5H)-dione</t>
  </si>
  <si>
    <t>magnesium aluminum silicate</t>
  </si>
  <si>
    <t> disodium hydrogen phosphate dihydrate</t>
  </si>
  <si>
    <t>simethicone emulsion</t>
  </si>
  <si>
    <t> methylparaben</t>
  </si>
  <si>
    <t>maltitol solution</t>
  </si>
  <si>
    <t>berry flavor</t>
  </si>
  <si>
    <t>Ongentys (Opicapone Capsules)</t>
  </si>
  <si>
    <t> opicapone</t>
  </si>
  <si>
    <t>2,5-dichloro-3-(5-(3,4-dihydroxy-5-nitrophenyl)-1,2,4-oxadiazol3-yl)-4,6-dimethylpyridine-1-oxide</t>
  </si>
  <si>
    <t>Cl.O.O.CN1C2=CC=CC=C2C=2C(C(CCC12)CN1C(=NC=C1)C)=O</t>
  </si>
  <si>
    <t>103639-04-9</t>
  </si>
  <si>
    <t>FD&amp;C Blue#2</t>
  </si>
  <si>
    <t>FD&amp;C Red#3</t>
  </si>
  <si>
    <t>Onglyza (Saxagliptin Tablets)</t>
  </si>
  <si>
    <t>Saxagliptin monohydrate</t>
  </si>
  <si>
    <t>(1S,3S,5S)-2-[(2S)-2-amino-2-(3-hydroxy-1-adamantyl)acetyl]-2-azabicyclo[3.1.0]hexane-3-carbonitrile hydrate</t>
  </si>
  <si>
    <t>Onivyde (Irinotecan Liposome Injection)</t>
  </si>
  <si>
    <t> irinotecan hydrochloride trihydrate</t>
  </si>
  <si>
    <t>[(19S)-10,19-diethyl-19-hydroxy-14,18-dioxo-17-oxa-3,13-diazapentacyclo[11.8.0.02,11.04,9.015,20]henicosa-1(21),2,4(9),5,7,10,15(20)-heptaen-7-yl] 4-piperidin-1-ylpiperidine-1-carboxylate trihydrate hydrochloride</t>
  </si>
  <si>
    <t>1,2-distearoyl-sn-glycero-3-phosphocholine</t>
  </si>
  <si>
    <t> cholesterol</t>
  </si>
  <si>
    <t>methoxy-terminated polyethylene glycol (MW 2000)-distearoylphosphatidyl ethanolamine (MPEG-2000-DSPE)</t>
  </si>
  <si>
    <t>2-[4-(2-hydroxyethyl) piperazin-1-yl]ethanesulfonic acid (HEPES)</t>
  </si>
  <si>
    <t>Onmel (Itraconazole Oral Administration)</t>
  </si>
  <si>
    <t>itraconazole</t>
  </si>
  <si>
    <t>2-butan-2-yl-4-[4-[4-[4-[[2-(2,4-dichlorophenyl)-2-(1,2,4-triazol-1-ylmethyl)-1,3-dioxolan-4-yl]methoxy]phenyl]piperazin-1-yl]phenyl]-1,2,4-triazol-3-one</t>
  </si>
  <si>
    <t>hydrogenated vegetable oil</t>
  </si>
  <si>
    <t> microcrystalline cellulose</t>
  </si>
  <si>
    <t> propylene glycol</t>
  </si>
  <si>
    <t>Onpattro (Patisiran Lipid Complex Injection)</t>
  </si>
  <si>
    <t>patisiran</t>
  </si>
  <si>
    <t>2'-O-methly-oligoribonucluoride analogue</t>
  </si>
  <si>
    <t>C(C)(=O)N[C@@H](C(=O)N[C@@H](C(=O)N[C@@H](C(=O)N[C@H](C(=O)N([C@H](C(=O)N[C@@H](C(=O)N[C@H](C(=O)N[C@H](C(=O)N1[C@@H](CCC1)C(N[C@@H](C(=O)N)C)=O)CCCCNC(C)C)CC(C)C)CC(=O)N)CC1=CC=C(C=C1)O)C)CO)CC=1C=NC=CC1)CC1=CC=C(C=C1)Cl)CC1=CC2=CC=CC=C2C=C1</t>
  </si>
  <si>
    <t>183552-38-7</t>
  </si>
  <si>
    <t>DLin-MC3-DMA</t>
  </si>
  <si>
    <t>1,2-DIMYRISTOYL-SN-GLYCERO-3-CARBOXAMINOPROPYLPOLYETHYLENE GLYCOL 2000 METHYL ETHER</t>
  </si>
  <si>
    <t>1,2-Distearoyl-sn-glycero-3-phosphocholine</t>
  </si>
  <si>
    <t>Cholesterol</t>
  </si>
  <si>
    <t>Sodium phosphate, dibasic, heptahydrate</t>
  </si>
  <si>
    <t>Potassium phosphate, monobasic</t>
  </si>
  <si>
    <t>Sodium Chloride</t>
  </si>
  <si>
    <t>O[C@H]1[C@H](O[C@@H]([C@H]([C@@H]1O)N[C@H]1C=C([C@H]([C@@H]([C@H]1O)O)O)CO)C)O[C@H]1[C@@H]([C@H]([C@H](O[C@@H]1CO)O[C@H]1[C@@H]([C@H](C(O[C@@H]1CO)O)O)O)O)O</t>
  </si>
  <si>
    <t>56180-94-0</t>
  </si>
  <si>
    <t>ClC1=C(C=CC=C1Cl)C1C(=C(NC(=C1C(=O)OCC)C)C)C(=O)OC</t>
  </si>
  <si>
    <t>72509-76-3</t>
  </si>
  <si>
    <t>Onsolis (Fentanyl Buccal Soluble Film)</t>
  </si>
  <si>
    <t>Fentanyl citrate</t>
  </si>
  <si>
    <t>N-(1-Phenethyl-4-piperidyl)propionanilide citrate (1:1)</t>
  </si>
  <si>
    <t>CARBOXYMETHYLCELLULOSE</t>
  </si>
  <si>
    <t>HYDROXYETHYL CELLULOSE</t>
  </si>
  <si>
    <t>METHYLPARABEN</t>
  </si>
  <si>
    <t>SODIUM PHOSPHATE, MONOBASIC</t>
  </si>
  <si>
    <t>PEPPERMINT OIL</t>
  </si>
  <si>
    <t>POLYCARBOPHIL</t>
  </si>
  <si>
    <t>PROPYLPARABEN</t>
  </si>
  <si>
    <t>SODIUM BENZOATE</t>
  </si>
  <si>
    <t>SACCHARIN SODIUM</t>
  </si>
  <si>
    <t>TRIBASIC SODIUM PHOSPHATE</t>
  </si>
  <si>
    <t>ALPHA-TOCOPHEROL ACETATE</t>
  </si>
  <si>
    <t>CN1C2=CC=CC=C2C=2C(C(CCC12)CN1C(=NC=C1)C)=O</t>
  </si>
  <si>
    <t>Ontak (Denileukin Diftitox)</t>
  </si>
  <si>
    <t>denileukin diftitox</t>
  </si>
  <si>
    <t>Diphtheria toxin-Interleukin-2 fusion protein</t>
  </si>
  <si>
    <t>OCC1O[C@H](C(C(C1O)O)O)O[C@@H]1C(OC(C(C1O)O)O)CO</t>
  </si>
  <si>
    <t>9004-34-6</t>
  </si>
  <si>
    <t>EDETIC ACID</t>
  </si>
  <si>
    <t>Ontruzant (Trastuzumab-dttb for Injection)</t>
  </si>
  <si>
    <t>trastuzumab-dttb</t>
  </si>
  <si>
    <t>trehalose dihydrate </t>
  </si>
  <si>
    <t>histidine monohydrochloride monohydrate</t>
  </si>
  <si>
    <t>Onureg (Azacitidine Tablets)</t>
  </si>
  <si>
    <t>Azacitidine</t>
  </si>
  <si>
    <t>4-amino-1-β-D-ribofuranosyl-s-triazin2(1H)-one</t>
  </si>
  <si>
    <t>P(=O)(O[C@H]1[C@H](O[C@@H]([C@@H]([C@@H]1O)O)[C@@H]([C@H](C)Cl)NC(=O)[C@H]1N(C[C@@H](C1)CCC)C)SC)(O)O</t>
  </si>
  <si>
    <t>24729-96-2</t>
  </si>
  <si>
    <t> magnesium stearate</t>
  </si>
  <si>
    <t xml:space="preserve"> microcrystalline cellulose</t>
  </si>
  <si>
    <t>Onzetra Xsail (Sumatriptan Nasal Powder Nasal Administration)</t>
  </si>
  <si>
    <t>sumatriptan</t>
  </si>
  <si>
    <t>1-[3-[2-(dimethylamino)ethyl]-1H-indol-5-yl]-N-methylmethanesulfonamide</t>
  </si>
  <si>
    <t>C1(=CC=CC=C1)C(=O)OOC(C1=CC=CC=C1)=O</t>
  </si>
  <si>
    <t>Opana (Oxymorphone Hydrochloride)</t>
  </si>
  <si>
    <t>oxymorphone hydrochloride</t>
  </si>
  <si>
    <t>4, 5α-epoxy-3, 14-dihydroxy-17-methylmorphinan-6-one hydrochloride</t>
  </si>
  <si>
    <t>ClC1=CC2=C(N(C(CC(N2C2=CC=CC=C2)=O)=O)C)C=C1</t>
  </si>
  <si>
    <t>22316-47-8</t>
  </si>
  <si>
    <t>Opana ER (Oxymorphone Hydrochloride Extended Release)</t>
  </si>
  <si>
    <t> oxymorphone hydrochloride</t>
  </si>
  <si>
    <t>4, 5α -epoxy-3, 14-dihydroxy-17-methylmorphinan-6-one hydrochloride</t>
  </si>
  <si>
    <t>ClC1=[N+](C(=C(C(=C1C1=NOC(=N1)C1=CC(=C(C(=C1)[N+](=O)[O-])O)O)C)Cl)C)[O-]</t>
  </si>
  <si>
    <t> citric acid</t>
  </si>
  <si>
    <t> polyvinyl alcohol</t>
  </si>
  <si>
    <t>macrogol</t>
  </si>
  <si>
    <t>O.N[C@H](C(=O)N1[C@H]2C[C@H]2C[C@H]1C#N)C12CC3(CC(CC(C1)C3)C2)O</t>
  </si>
  <si>
    <t>Opdivo (Nivolumab Injection)</t>
  </si>
  <si>
    <t> Nivolumab </t>
  </si>
  <si>
    <t> pentetic acid</t>
  </si>
  <si>
    <t>Opicapone Capsules (Ongentys)</t>
  </si>
  <si>
    <t>Opill (Norgestrel Tablets)</t>
  </si>
  <si>
    <t>norgestrel</t>
  </si>
  <si>
    <t>(8R,9S,10R,13S,14S,17R)-13-ethyl-17-ethynyl-17-hydroxy-1,2,6,7,8,9,10,11,12,14,15,16-dodecahydrocyclopenta[a]phenanthren-3-one</t>
  </si>
  <si>
    <t>Cl.O.O.O.N1(CCCCC1)C1CCN(CC1)C(=O)OC=1C=CC=2N=C3C4=CC=5[C@@](C(OCC5C(N4CC3=C(C2C1)CC)=O)=O)(O)CC</t>
  </si>
  <si>
    <t>136572-09-3</t>
  </si>
  <si>
    <t>cellulose</t>
  </si>
  <si>
    <t>FD&amp;C Yellow 5</t>
  </si>
  <si>
    <t>polacrilin potassium</t>
  </si>
  <si>
    <t>Oprelvekin (Neumega)</t>
  </si>
  <si>
    <t>oprelvekin</t>
  </si>
  <si>
    <t>Interleukin eleven (IL-11)</t>
  </si>
  <si>
    <t> Glycine</t>
  </si>
  <si>
    <t>Dibasic Sodium Phosphate Heptahydrate</t>
  </si>
  <si>
    <t>Monobasic Sodium Phosphate Monohydrate</t>
  </si>
  <si>
    <t>Sterile Water</t>
  </si>
  <si>
    <t>O=C1C(O)=C(O)[C@H](O1)[C@@H](O)CO</t>
  </si>
  <si>
    <t>50-81-7</t>
  </si>
  <si>
    <t>Opsumit (Macitentan Tablets)</t>
  </si>
  <si>
    <t>Macitentan</t>
  </si>
  <si>
    <t>5-(4-bromophenyl)-6-[2-(5-bromopyrimidin-2-yl)oxyethoxy]-N-(propylsulfamoyl)pyrimidin-4-amine</t>
  </si>
  <si>
    <t>CC(CC)N1N=CN(C1=O)C1=CC=C(C=C1)N1CCN(CC1)C1=CC=C(C=C1)OCC1OC(OC1)(CN1N=CN=C1)C1=C(C=C(C=C1)Cl)Cl</t>
  </si>
  <si>
    <t>84625-61-6</t>
  </si>
  <si>
    <t> povidone</t>
  </si>
  <si>
    <t>sodium starch glycolate Type A</t>
  </si>
  <si>
    <t>Opticrom (Cromolyn Sodium Ophthalmic Solution)</t>
  </si>
  <si>
    <t>cromolyn sodium ophthalmic solution</t>
  </si>
  <si>
    <t>disodium 5-[3-(2-carboxylato-4-oxochromen-5-yl)oxy-2-hydroxypropoxy]-4-oxochromene-2-carboxylate</t>
  </si>
  <si>
    <t>Edetate disodium</t>
  </si>
  <si>
    <t> Benzalkonium</t>
  </si>
  <si>
    <t>OptiMARK (Gadoversetamide Injection)</t>
  </si>
  <si>
    <t>Gadoversetamide</t>
  </si>
  <si>
    <t>2-[bis[2-[carboxylatomethyl-[2-(2-methoxyethylamino)-2-oxoethyl]amino]ethyl]amino]acetate gadolinium</t>
  </si>
  <si>
    <t>C(CC(O)(C(=O)O)CC(=O)O)(=O)O.C(CC1=CC=CC=C1)N1CCC(CC1)N(C1=CC=CC=C1)C(CC)=O</t>
  </si>
  <si>
    <t>990-73-8</t>
  </si>
  <si>
    <t>calcium versetamide sodium</t>
  </si>
  <si>
    <t>calcium chloride dihydrate</t>
  </si>
  <si>
    <t> water</t>
  </si>
  <si>
    <t>Optipranolol (Metipranolol Ophthalmic Solution)</t>
  </si>
  <si>
    <t>metipranolol ophthalmic solution</t>
  </si>
  <si>
    <t>[4-[2-hydroxy-3-(propan-2-ylamino)propoxy]-2,3,6-trimethylphenyl] acetate</t>
  </si>
  <si>
    <t>Povidone</t>
  </si>
  <si>
    <t>Glycerin</t>
  </si>
  <si>
    <t>Hydrochloric Acid</t>
  </si>
  <si>
    <t>Edetate Disodium</t>
  </si>
  <si>
    <t>Purified Water</t>
  </si>
  <si>
    <t>Sodium Hydroxide</t>
  </si>
  <si>
    <t>Optiray Injection (Ioversol Injection)</t>
  </si>
  <si>
    <t>Ioversol</t>
  </si>
  <si>
    <t>N,N'-Bis (2,3-dihydroxypropyl)-5-[N-(2-hydroxyethyl) glycolamido] -2,4,6-triiodoisophthalamide</t>
  </si>
  <si>
    <t> edetate calcium disodium</t>
  </si>
  <si>
    <t>NC1=NC(N(C=N1)[C@H]1[C@H](O)[C@H](O)[C@H](O1)CO)=O</t>
  </si>
  <si>
    <t>Optison (Perflutren Protein-Type A Microspheres)</t>
  </si>
  <si>
    <t>(Perflutren Protein-Type A Microspheres Injectable Suspension</t>
  </si>
  <si>
    <t>1,1,1,2,2,3,3,3-octafluoropropane</t>
  </si>
  <si>
    <t>CN(CCC1=CNC2=CC=C(C=C12)CS(=O)(=O)NC)C</t>
  </si>
  <si>
    <t>103628-46-2</t>
  </si>
  <si>
    <t>N-acetyltryptophan</t>
  </si>
  <si>
    <t> caprylic acid</t>
  </si>
  <si>
    <t>aqueous sodium chloride</t>
  </si>
  <si>
    <t>Optivar (Azelastine hydrochloride)</t>
  </si>
  <si>
    <t>Azelastine hydrochloride</t>
  </si>
  <si>
    <t>4-[(4-chlorophenyl)methyl]-2-(1-methylazepan-4-yl)phthalazin-1-one hydrochloride</t>
  </si>
  <si>
    <t>Cl.OC=1C=CC=2C[C@@H]3[C@@]4(CCC([C@H]5[C@@]4(C2C1O5)CCN3C)=O)O</t>
  </si>
  <si>
    <t> disodium edetate dihydrate</t>
  </si>
  <si>
    <t>sorbitol solution</t>
  </si>
  <si>
    <t>water </t>
  </si>
  <si>
    <t>357-07-3</t>
  </si>
  <si>
    <t>Orabloc (Articaine HCl and Epinephrine Injection)</t>
  </si>
  <si>
    <t>articaine hydrochloride</t>
  </si>
  <si>
    <t>sodium metabisulfite</t>
  </si>
  <si>
    <t xml:space="preserve"> epinephrine bitartrate</t>
  </si>
  <si>
    <t>(2R,3R)-2,3-dihydroxybutanedioic acid 4-[(1R)-1-hydroxy-2-(methylamino)ethyl]benzene-1,2-diol</t>
  </si>
  <si>
    <t>Oracea (Doxycycline)</t>
  </si>
  <si>
    <t>doxycycline</t>
  </si>
  <si>
    <t>(4S,4aR,5S,5aR,6R,12aR)-4-(dimethylamino)-1,5,10,11,12a-pentahydroxy-6-methyl-3,12-dioxo-4a,5,5a,6-tetrahydro-4H-tetracene-2-carboxamide</t>
  </si>
  <si>
    <t>iron oxide red</t>
  </si>
  <si>
    <t> iron oxide yellow</t>
  </si>
  <si>
    <t>methacrylic acid copolyme</t>
  </si>
  <si>
    <t>sugar spheres</t>
  </si>
  <si>
    <t>triethyl citrate</t>
  </si>
  <si>
    <t>Oral Mucoadhesive (MuGard)</t>
  </si>
  <si>
    <t>Carbomer Homopolymer A, polysorbate 60</t>
  </si>
  <si>
    <t>2-[(2R)-2-[(2R,3S,4R)-3,4-bis(2-hydroxyethoxy)oxolan-2-yl]-2-(2-hydroxyethoxy)ethoxy]ethyl octadecanoate</t>
  </si>
  <si>
    <t>C(C)[C@@]12[C@](CC[C@H]1[C@@H]1CCC3=CC(CC[C@@H]3[C@H]1CC2)=O)(O)C#C</t>
  </si>
  <si>
    <t>Purified water</t>
  </si>
  <si>
    <t>benzyl alcohol</t>
  </si>
  <si>
    <t>sodium saccharin</t>
  </si>
  <si>
    <t>Carbomer Homopolymer A</t>
  </si>
  <si>
    <t>polysorbate 60</t>
  </si>
  <si>
    <t>phosphoric acid</t>
  </si>
  <si>
    <t>Oral Poliovirus Vaccine (Orimune)</t>
  </si>
  <si>
    <t xml:space="preserve"> attenuated poliovirus (Sabin strain types 1, 2 and 3) </t>
  </si>
  <si>
    <t>s 10 5.9 + 0.5 TCID 50 type1, 10 5.0 + 0.5 TCID 50 type 2 and 10 5.7 + 0.5 TCID 50 type 3</t>
  </si>
  <si>
    <t>S(O)(O)(=O)=O.NC1C(C(C(C(C1)N)OC1OCC(C(C1O)NC)(O)C)O)OC1OC(CCC1N)C(C)NC.N[C@@H]1[C@H]([C@@H]([C@@H](O[C@@H]1O[C@@H]1[C@H](OC([C@@H]1O)O[C@H]1C([C@H](C[C@H]([C@@H]1O)N)N)O[C@H]1O[C@@H]([C@H]([C@@H]([C@H]1N)O)O)CO)CO)CN)O)O</t>
  </si>
  <si>
    <t>Oral Suspension (Simvastatin)</t>
  </si>
  <si>
    <t>Simvastatin</t>
  </si>
  <si>
    <t>[(1S,3R,7S,8S,8aR)-8-[2-[(2R,4R)-4-hydroxy-6-oxooxan-2-yl]ethyl]-3,7-dimethyl-1,2,3,7,8,8a-hexahydronaphthalen-1-yl] 2,2-dimethylbutanoate</t>
  </si>
  <si>
    <t>acesulfame potassium</t>
  </si>
  <si>
    <t>carboxymethylcellulose sodium</t>
  </si>
  <si>
    <t>ethylparaben</t>
  </si>
  <si>
    <t> sodium phosphate</t>
  </si>
  <si>
    <t>diabasic</t>
  </si>
  <si>
    <t> anhydrous</t>
  </si>
  <si>
    <t> strawberry flavor</t>
  </si>
  <si>
    <t>Oralair (Sweet Vernal, Orchard, Perennial Rye, Timothy, and Kentucky Blue Grass Mixed Pollens Allergen Extract Sublingual Tablets)</t>
  </si>
  <si>
    <t>C(CC)(=O)OCC(=O)[C@]1(CC[C@H]2[C@@H]3CCC4=CC(C=C[C@@]4([C@H]3[C@H](C[C@]12C)O)C)=O)OC(=O)OCC</t>
  </si>
  <si>
    <t>colloidal anhydrous silica</t>
  </si>
  <si>
    <t> lactose monohydrate</t>
  </si>
  <si>
    <t>Orally Administered Prescription Medical Food (Vayarol )</t>
  </si>
  <si>
    <t>Betasitosterol ester of DHA</t>
  </si>
  <si>
    <t>(3S,8S,9S,10R,13R,14S,17R)-17-[(2R,5R)-5-ethyl-6-methylheptan-2-yl]-10,13-dimethyl-2,3,4,7,8,9,11,12,14,15,16,17-dodecahydro-1H-cyclopenta[a]phenanthren-3-ol</t>
  </si>
  <si>
    <t>BrC1=CC=C(C=C1)C=1C(=NC=NC1OCCOC1=NC=C(C=N1)Br)NS(NCCC)(=O)=O</t>
  </si>
  <si>
    <t>441798-33-0</t>
  </si>
  <si>
    <t>Phytosterol Esters</t>
  </si>
  <si>
    <t>Fish Oil</t>
  </si>
  <si>
    <t>Rosemary Extract</t>
  </si>
  <si>
    <t>Tocopherols</t>
  </si>
  <si>
    <t>Ascorbyl Palmitate </t>
  </si>
  <si>
    <t>Carmine </t>
  </si>
  <si>
    <t>Oralone (Triamcinolone Acetonide Dental Paste)</t>
  </si>
  <si>
    <t xml:space="preserve"> triamcinolone acetonide</t>
  </si>
  <si>
    <t>(1S,2S,4R,8S,9S,11S,12R,13S)-12-fluoro-11-hydroxy-8-(2-hydroxyacetyl)-6,6,9,13-tetramethyl-5,7-dioxapentacyclo[10.8.0.02,9.04,8.013,18]icosa-14,17-dien-16-one</t>
  </si>
  <si>
    <t>C(=O)([O-])C=1OC2=CC=CC(=C2C(C1)=O)OCC(COC1=C2C(C=C(OC2=CC=C1)C(=O)[O-])=O)O.[Na+].[Na+]</t>
  </si>
  <si>
    <t>pectin</t>
  </si>
  <si>
    <t>plasticized hydrocarbon gel</t>
  </si>
  <si>
    <t>Oraltag (Iohexol for Oral Solution)</t>
  </si>
  <si>
    <t>N,N’-bis(2,3-dihydroxypropyl)-5-[N-(2,3-dihydroxypropyl)acetamido]2,4,6-triiodoisophthalamide</t>
  </si>
  <si>
    <t>Orap (Pimozide)</t>
  </si>
  <si>
    <t>pimozide</t>
  </si>
  <si>
    <t>1-[1-[4,4-bis(4-fluorophenyl) butyl]-4piperidinyl]-1,3-dihydro-2H-benzimidazole-2-one</t>
  </si>
  <si>
    <t>[Gd+3].C(=O)([O-])CN(CCN(CC(=O)[O-])CCN(CC(=O)[O-])CC(NCCOC)=O)CC(=O)NCCOC</t>
  </si>
  <si>
    <t>calcium stearate</t>
  </si>
  <si>
    <t>lactose anhydrous</t>
  </si>
  <si>
    <t>corn starch</t>
  </si>
  <si>
    <t>C(C)(=O)OC1=C(C(=C(C=C1C)OCC(CNC(C)C)O)C)C</t>
  </si>
  <si>
    <t>Orapred ODT (Prednisolone Sodium Phosphate)</t>
  </si>
  <si>
    <t>prednisolone sodium phosphate</t>
  </si>
  <si>
    <t>disodium [2-[(8S,9S,10R,11S,13S,14S,17R)-11,17-dihydroxy-10,13-dimethyl-3-oxo-7,8,9,11,12,14,15,16-octahydro-6H-cyclopenta[a]phenanthren-17-yl]-2-oxoethyl] phosphate</t>
  </si>
  <si>
    <t>22664-55-7</t>
  </si>
  <si>
    <t>grape flavor</t>
  </si>
  <si>
    <t>methacrylate copolymer</t>
  </si>
  <si>
    <t> sodium bicarbonate</t>
  </si>
  <si>
    <t>OC(CNC(C1=C(C(C(=O)NCC(CO)O)=C(C(=C1I)N(C(CO)=O)CCO)I)I)=O)CO</t>
  </si>
  <si>
    <t>87771-40-2</t>
  </si>
  <si>
    <t>Oraqix (Lidocaine and Prilocaine Periodontal Gel)</t>
  </si>
  <si>
    <t xml:space="preserve">lidocaine  </t>
  </si>
  <si>
    <t>2-(diethylamino)-N-(2,6-dimethylphenyl)acetamide</t>
  </si>
  <si>
    <t>POLOXAMER 407</t>
  </si>
  <si>
    <t xml:space="preserve"> prilocaine </t>
  </si>
  <si>
    <t>N-(2-methylphenyl)-2-(propylamino)propanamide</t>
  </si>
  <si>
    <t>FC(C(C(F)(F)F)(F)F)(F)F</t>
  </si>
  <si>
    <t>76-19-7</t>
  </si>
  <si>
    <t>OraVerse (Phentolamine Mesylate Injection)</t>
  </si>
  <si>
    <t>phentolamine mesylate</t>
  </si>
  <si>
    <t>3-[N-(4,5-dihydro-1H-imidazol-2-ylmethyl)-4-methylanilino]phenol methanesulfonic acid</t>
  </si>
  <si>
    <t>Cl.ClC1=CC=C(C=C1)CC1=NN(C(C2=CC=CC=C12)=O)C1CCN(CCC1)C</t>
  </si>
  <si>
    <t>37932-96-0</t>
  </si>
  <si>
    <t>D-mannitol</t>
  </si>
  <si>
    <t>sodium acetate</t>
  </si>
  <si>
    <t> acetic acid </t>
  </si>
  <si>
    <t>Oravig (Miconazole Buccal Tablets)</t>
  </si>
  <si>
    <t>miconazole</t>
  </si>
  <si>
    <t>1-[2-(2,4-dichlorophenyl)-2-[(2,4-dichlorophenyl)methoxy]ethyl]imidazole</t>
  </si>
  <si>
    <t>milk protein concentrate</t>
  </si>
  <si>
    <t>Orbactiv IV (Orbactiv Oritavancin Injection)</t>
  </si>
  <si>
    <t>oritavancin diphosphate</t>
  </si>
  <si>
    <t>(1S,2R,18R,19R,22S,25R,28R,40S)-2-[(2R,4S,5R,6S)-4-amino-5-hydroxy-4,6-dimethyloxan-2-yl]oxy-22-(2-amino-2-oxoethyl)-5,15-dichloro-48-[(2S,3R,4S,5S,6R)-3-[(2S,4S,5R,6S)-4-[[4-(4-chlorophenyl)phenyl]methylamino]-5-hydroxy-4,6-dimethyloxan-2-yl]oxy-4,5-dihydroxy-6-(hydroxymethyl)oxan-2-yl]oxy-18,32,35,37-tetrahydroxy-19-[[(2R)-4-methyl-2-(methylamino)pentanoyl]amino]-20,23,26,42,44-pentaoxo-7,13-dioxa-21,24,27,41,43-pentazaoctacyclo[26.14.2.23,6.214,17.18,12.129,33.010,25.034,39]pentaconta-3,5,8,10,12(48),14,16,29(45),30,32,34(39),35,37,46,49-pentadecaene-40-carboxylic acid phosphoric acid</t>
  </si>
  <si>
    <t>O[C@@H](CNC)C=1C=C(C(=CC1)O)O.O[C@@H](C(=O)O)[C@H](C(=O)O)O</t>
  </si>
  <si>
    <t>51-42-3</t>
  </si>
  <si>
    <t>Orbactiv Oritavancin Injection (Orbactiv IV)</t>
  </si>
  <si>
    <t>CN([C@@H]1C(C(=C([C@]2(C(C3=C(C4=C(C=CC=C4[C@@H]([C@H]3[C@@H]([C@@H]12)O)C)O)O)=O)O)O)C(=O)N)=O)C</t>
  </si>
  <si>
    <t>Orbivan (Butalbital, Acetaminophen, and Caffeine Capsules, USP)</t>
  </si>
  <si>
    <t>Butalbital</t>
  </si>
  <si>
    <t>5-(2-methylpropyl)-5-prop-2-enyl-1,3-diazinane-2,4,6-trione</t>
  </si>
  <si>
    <t>564-25-0</t>
  </si>
  <si>
    <t> talc</t>
  </si>
  <si>
    <t>stearic acid</t>
  </si>
  <si>
    <t> D&amp;C yellow #10</t>
  </si>
  <si>
    <t>FD&amp;C red#40</t>
  </si>
  <si>
    <t> titanium dioxide</t>
  </si>
  <si>
    <t>FD&amp;C blue #1</t>
  </si>
  <si>
    <t> FD&amp;C yellow #6</t>
  </si>
  <si>
    <t xml:space="preserve"> Acetaminophen  </t>
  </si>
  <si>
    <t>N-(4-hydroxyphenyl)acetamide</t>
  </si>
  <si>
    <t>C(CCCCCCCCCCCCCCCCC)(=O)OCCOC[C@@H](OCCO)[C@H]1OC[C@H]([C@@H]1OCCO)OCCO</t>
  </si>
  <si>
    <t>9005-67-8</t>
  </si>
  <si>
    <t xml:space="preserve"> Caffeine </t>
  </si>
  <si>
    <t>1,3,7-trimethylpurine-2,6-dione</t>
  </si>
  <si>
    <t>Orencia (Abatacept)</t>
  </si>
  <si>
    <t>abatacept </t>
  </si>
  <si>
    <t>1-25-Oncostatin M (human precursor) fusion protein wit CTLA-4 (antigen)(human) fusion protein wit immunoglobulin G1 (human heavy chain fragment), bimoleucular (146 - 146')-disulfide</t>
  </si>
  <si>
    <t>73771-04-7</t>
  </si>
  <si>
    <t>maltose</t>
  </si>
  <si>
    <t>1-25-Oncostatin M (human precursor) fusion protein wit CTLA-4 (antigen)(human) fusion protein wit immunoglobulin G1 (human heavy chain fragment), bimoleucular (146 -&gt; 146')-disulfide</t>
  </si>
  <si>
    <t>Orenitram (Extended Release Osmotic Tablet)</t>
  </si>
  <si>
    <t>treprostinil</t>
  </si>
  <si>
    <t>2-[[(1R,2R,3aS,9aS)-2-hydroxy-1-[(3S)-3-hydroxyoctyl]-2,3,3a,4,9,9a-hexahydro-1H-cyclopenta[g]naphthalen-5-yl]oxy]acetic acid</t>
  </si>
  <si>
    <t>CC(C(=O)O[C@H]1C[C@H](C=C2C=C[C@@H]([C@@H]([C@@H]12)CC[C@H]1OC(C[C@@H](C1)O)=O)C)C)(CC)C</t>
  </si>
  <si>
    <t>xylitol</t>
  </si>
  <si>
    <t>maltodextrin</t>
  </si>
  <si>
    <t>cellulose acetate</t>
  </si>
  <si>
    <t>Orfadin (Nitisinone Capsules and Oral Suspension)</t>
  </si>
  <si>
    <t>nitisinone</t>
  </si>
  <si>
    <t>2-(2-nitro-4-trifluoromethylbenzoyl) cyclohexane-1,3-dione</t>
  </si>
  <si>
    <t>hydroxypropyl methylcellulose</t>
  </si>
  <si>
    <t>trisodium citrate dihydrate</t>
  </si>
  <si>
    <t>strawberry aroma</t>
  </si>
  <si>
    <t>C(C)[C@H](CC[C@@H](C)[C@H]1CC[C@H]2[C@@H]3CC=C4C[C@H](CC[C@@]4([C@H]3CC[C@]12C)C)O)C(C)C</t>
  </si>
  <si>
    <t>83-46-5</t>
  </si>
  <si>
    <t>Organidin NR (Guaifenesin)</t>
  </si>
  <si>
    <t>Guaifenesin (glyceryl guaiacolate)</t>
  </si>
  <si>
    <t>3-(2-methoxyphenoxy)-1,2-propanediol</t>
  </si>
  <si>
    <t>F[C@@]12[C@H](C[C@@]3([C@@]4(OC(O[C@@H]4C[C@H]3[C@@H]2CCC2=CC(C=C[C@]12C)=O)(C)C)C(CO)=O)C)O</t>
  </si>
  <si>
    <t>Corn starch</t>
  </si>
  <si>
    <t>66108-95-0</t>
  </si>
  <si>
    <t>Oriahnn (Elagolix, Estradiol, and norethindrone acetate capsules; elagolix capsules)</t>
  </si>
  <si>
    <t>elagolix</t>
  </si>
  <si>
    <t>4-[[(1R)-2-[5-(2-fluoro-3-methoxyphenyl)-3-[[2-fluoro-6-(trifluoromethyl)phenyl]methyl]-4-methyl-2,6-dioxopyrimidin-1-yl]-1-phenylethyl]amino]butanoic acid</t>
  </si>
  <si>
    <t>FC1=CC=C(C=C1)C(CCCN1CCC(CC1)N1C(NC2=C1C=CC=C2)=O)C2=CC=C(C=C2)F</t>
  </si>
  <si>
    <t>anhydrous sodium carbonate</t>
  </si>
  <si>
    <t> polyethylene glycol 3350</t>
  </si>
  <si>
    <t> polyethylene glyco</t>
  </si>
  <si>
    <t>gelatin </t>
  </si>
  <si>
    <t> FD&amp;C Blue #2</t>
  </si>
  <si>
    <t>FDA/E172 yellow iron oxide</t>
  </si>
  <si>
    <t>shellac</t>
  </si>
  <si>
    <t>dehydrated alcohol</t>
  </si>
  <si>
    <t> isopropyl alcohol</t>
  </si>
  <si>
    <t>butyl alcohol</t>
  </si>
  <si>
    <t> propylene glyco</t>
  </si>
  <si>
    <t>strong ammonia solution</t>
  </si>
  <si>
    <t> black iron oxide</t>
  </si>
  <si>
    <t>potassium hydroxide</t>
  </si>
  <si>
    <t> purified water</t>
  </si>
  <si>
    <t xml:space="preserve"> estradiol</t>
  </si>
  <si>
    <t>(8R,9S,13S,14S,17S)-13-methyl-6,7,8,9,11,12,14,15,16,17-decahydrocyclopenta[a]phenanthrene-3,17-diol</t>
  </si>
  <si>
    <t>2062-78-4</t>
  </si>
  <si>
    <t>norethindrone acetate</t>
  </si>
  <si>
    <t>[(8R,9S,10R,13S,14S,17R)-17-ethynyl-13-methyl-3-oxo-1,2,6,7,8,9,10,11,12,14,15,16-dodecahydrocyclopenta[a]phenanthren-17-yl] acetate</t>
  </si>
  <si>
    <t>P(=O)(OCC(=O)[C@]1(CC[C@H]2[C@@H]3CCC4=CC(C=C[C@@]4([C@H]3[C@H](C[C@]12C)O)C)=O)O)([O-])[O-].[Na+].[Na+]</t>
  </si>
  <si>
    <t>Orilissa (Elagolix Tablets)</t>
  </si>
  <si>
    <t>elagolix sodium</t>
  </si>
  <si>
    <t>sodium 4-({(1R)-2-[5-(2-fluoro-3methoxyphenyl)-3-{[2-fluoro-6-(trifluoromethyl)phenyl]methyl}-4-methyl-2,6-dioxo-3,6dihydropyrimidin-1(2H)-yl]-1-phenylethyl}amino)butanoate</t>
  </si>
  <si>
    <t>sodium carbonate monohydrate</t>
  </si>
  <si>
    <t>C(C)N(CC(=O)NC1=C(C=CC=C1C)C)CC</t>
  </si>
  <si>
    <t>Orimune (Oral Poliovirus Vaccine)</t>
  </si>
  <si>
    <t>Oral poliovirus vaccine</t>
  </si>
  <si>
    <t>Sabin strain types 1, 2 and 3</t>
  </si>
  <si>
    <t>Orkambi (Lumacaftor and Ivacaftor Film-coated Tablets for Oral Administration)</t>
  </si>
  <si>
    <t xml:space="preserve"> lumacaftor </t>
  </si>
  <si>
    <t>3-[6-[[1-(2,2-difluoro-1,3-benzodioxol-5-yl)cyclopropanecarbonyl]amino]-3-methylpyridin-2-yl]benzoic acid</t>
  </si>
  <si>
    <t>CC1=C(C=CC=C1)NC(C(C)NCCC)=O</t>
  </si>
  <si>
    <t>microcrystalline</t>
  </si>
  <si>
    <t>hypromellose acetate succinate</t>
  </si>
  <si>
    <t>povidone</t>
  </si>
  <si>
    <t>carmine</t>
  </si>
  <si>
    <t> FD&amp;C Blue #1</t>
  </si>
  <si>
    <t>FD&amp;C Blue #2</t>
  </si>
  <si>
    <t xml:space="preserve"> ivacaftor</t>
  </si>
  <si>
    <t>N-(2,4-ditert-butyl-5-hydroxyphenyl)-4-oxo-1H-quinoline-3-carboxamide</t>
  </si>
  <si>
    <t>CS(=O)(=O)O.N1C(=NCC1)CN(C1=CC=C(C=C1)C)C=1C=C(C=CC1)O</t>
  </si>
  <si>
    <t>65-28-1</t>
  </si>
  <si>
    <t>Orlaam (Levomethadyl Acetate)</t>
  </si>
  <si>
    <t>levomethadyl acetate</t>
  </si>
  <si>
    <t>[(3S,6S)-6-(dimethylamino)-4,4-diphenylheptan-3-yl] acetate</t>
  </si>
  <si>
    <t>ClC1=C(C=CC(=C1)Cl)C(CN1C=NC=C1)OCC1=C(C=C(C=C1)Cl)Cl</t>
  </si>
  <si>
    <t>22916-47-8</t>
  </si>
  <si>
    <t>Methylparaben</t>
  </si>
  <si>
    <t>Orlistat 120 mg (Xenical)</t>
  </si>
  <si>
    <t>Orlistat</t>
  </si>
  <si>
    <t>(S)-2-formylamino-4-methyl-pentanoic acid (S)-1-[[(2S, 3S)-3-hexyl-4-oxo-2-oxetanyl] methyl]-dodecyl ester</t>
  </si>
  <si>
    <t>P(O)(O)(O)=O.N[C@]1(C[C@@H](O[C@H]([C@@H]1O)C)O[C@H]1[C@H]2C(N[C@@H](C=3C=C(C=C(C3C3=C(C=CC([C@@H](NC([C@@H]4NC([C@@H](NC([C@@H]([C@@H](C5=CC(=C(OC=6C=C4C=C(OC4=C(C=C1C=C4)Cl)C6O[C@@H]6O[C@@H]([C@H]([C@@H]([C@H]6O[C@@H]6O[C@H]([C@@H]([C@@](C6)(C)NCC6=CC=C(C=C6)C6=CC=C(C=C6)Cl)O)C)O)O)CO)C=C5)Cl)O)NC([C@@H](CC(C)C)NC)=O)=O)CC(=O)N)=O)=O)C(N2)=O)=C3)O)O)O)C(=O)O)=O)C</t>
  </si>
  <si>
    <t>Orlistat 60 mg (Alli)</t>
  </si>
  <si>
    <t>orlistat</t>
  </si>
  <si>
    <t>[(2S)-1-[(2S,3S)-3-hexyl-4-oxooxetan-2-yl]tridecan-2-yl] (2S)-2-formamido-4-methylpentanoate</t>
  </si>
  <si>
    <t>FD&amp;C Blue No. 2, edible ink</t>
  </si>
  <si>
    <t> iron dioxide</t>
  </si>
  <si>
    <t>CC(CC1(C(NC(NC1=O)=O)=O)CC=C)C</t>
  </si>
  <si>
    <t>77-26-9</t>
  </si>
  <si>
    <t>Orphenadrine Citrate (Orphenadrine Citrate for Injection)</t>
  </si>
  <si>
    <t>Orphenadrine citrate</t>
  </si>
  <si>
    <t>N,N-dimethyl-2-[(2-methylphenyl)-phenylmethoxy]ethanamine 2-hydroxypropane-1,2,3-tricarboxylic acid</t>
  </si>
  <si>
    <t>OC1=CC=C(C=C1)NC(C)=O</t>
  </si>
  <si>
    <t>sodium metabisulfite </t>
  </si>
  <si>
    <t>Orphenadrine Citrate for Injection (Orphenadrine Citrate)</t>
  </si>
  <si>
    <t>CN1C(N(C=2N=CN(C2C1=O)C)C)=O</t>
  </si>
  <si>
    <t>58-08-2</t>
  </si>
  <si>
    <t>Orphenadrine Citrate with Aspirin and Caffeine (Norgesic)</t>
  </si>
  <si>
    <t>orphenadrine citrate</t>
  </si>
  <si>
    <t>ANHYDROUS LACTOS</t>
  </si>
  <si>
    <t>FD&amp;C BLUE NO. 1</t>
  </si>
  <si>
    <t>CELLULOSE, MICROCRYSTALLINE</t>
  </si>
  <si>
    <t>POVIDONE</t>
  </si>
  <si>
    <t>STEARIC ACID</t>
  </si>
  <si>
    <t xml:space="preserve"> aspirin </t>
  </si>
  <si>
    <t>2-acetyloxybenzoic acid</t>
  </si>
  <si>
    <t>and caffeine</t>
  </si>
  <si>
    <t>O[C@@H]1C[C@H]2[C@H](CC=3C=CC=C(C3C2)OCC(=O)O)[C@H]1CC[C@H](CCCCC)O</t>
  </si>
  <si>
    <t>Orphenadrine Citrate, Asprin and Caffeine Tablets (Orphengesic )</t>
  </si>
  <si>
    <t>[N+](=O)([O-])C1=C(C(=O)C2C(CCCC2=O)=O)C=CC(=C1)C(F)(F)F</t>
  </si>
  <si>
    <t xml:space="preserve">asprin </t>
  </si>
  <si>
    <t>caffeine</t>
  </si>
  <si>
    <t>COC1=C(OCC(CO)O)C=CC=C1</t>
  </si>
  <si>
    <t>Orphenadrine Injection (Norflex)</t>
  </si>
  <si>
    <t>93-14-1</t>
  </si>
  <si>
    <t>sodium bisulfite</t>
  </si>
  <si>
    <t>sodium chloride</t>
  </si>
  <si>
    <t> water </t>
  </si>
  <si>
    <t>FC1=C(C=CC=C1OC)C1=C(N(C(N(C1=O)C[C@@H](C1=CC=CC=C1)NCCCC(=O)O)=O)CC1=C(C=CC=C1C(F)(F)F)F)C</t>
  </si>
  <si>
    <t>Orphengesic (Orphenadrine Citrate, Asprin and Caffeine Tablets)</t>
  </si>
  <si>
    <t>C[C@@]12[C@H](CC[C@H]1[C@@H]1CCC=3C=C(C=CC3[C@H]1CC2)O)O</t>
  </si>
  <si>
    <t>anhydrous lactose</t>
  </si>
  <si>
    <t>D&amp;C yellow #10</t>
  </si>
  <si>
    <t>povi-done</t>
  </si>
  <si>
    <t>zinc stearate</t>
  </si>
  <si>
    <t xml:space="preserve"> asprin</t>
  </si>
  <si>
    <t>C(C)(=O)O[C@]1(CC[C@H]2[C@@H]3CCC4=CC(CC[C@@H]4[C@H]3CC[C@]12C)=O)C#C</t>
  </si>
  <si>
    <t xml:space="preserve"> caffeine</t>
  </si>
  <si>
    <t>FC1=C(C=CC=C1OC)C1=C(N(C(N(C1=O)C[C@@H](C1=CC=CC=C1)NCCCC(=O)[O-])=O)CC1=C(C=CC=C1C(F)(F)F)F)C.[Na+]</t>
  </si>
  <si>
    <t>Orsythia (Levonorgestrel and Ethinyl Estradiol Tablets)</t>
  </si>
  <si>
    <t>levonorgestrel</t>
  </si>
  <si>
    <t>FD&amp;C blue #2</t>
  </si>
  <si>
    <t> hypromellose</t>
  </si>
  <si>
    <t> polyethylene glycol</t>
  </si>
  <si>
    <t xml:space="preserve"> ethinyl estradiol</t>
  </si>
  <si>
    <t>(8R,9S,13S,14S,17R)-17-ethynyl-13-methyl-7,8,9,11,12,14,15,16-octahydro-6H-cyclopenta[a]phenanthrene-3,17-diol</t>
  </si>
  <si>
    <t>Ortho Evra (Norelgestromin, Ethinyl Estradiol Transdermal)</t>
  </si>
  <si>
    <t>norelgestromin</t>
  </si>
  <si>
    <t>(3E,8R,9S,10R,13S,14S,17R)-13-ethyl-17-ethynyl-3-hydroxyimino-1,2,6,7,8,9,10,11,12,14,15,16-dodecahydrocyclopenta[a]phenanthren-17-ol</t>
  </si>
  <si>
    <t>FC1(OC2=C(O1)C=CC(=C2)C2(CC2)C(=O)NC2=CC=C(C(=N2)C=2C=C(C(=O)O)C=CC2)C)F</t>
  </si>
  <si>
    <t>lauryl lactate</t>
  </si>
  <si>
    <t xml:space="preserve"> ethinyl estradiol transdermal</t>
  </si>
  <si>
    <t>C(C)(C)(C)C1=C(C=C(C(=C1)C(C)(C)C)O)NC(=O)C1=CNC2=CC=CC=C2C1=O</t>
  </si>
  <si>
    <t>Ortho Micronor (Norethindrone)</t>
  </si>
  <si>
    <t>norethindrone</t>
  </si>
  <si>
    <t>(8R,9S,10R,13S,14S,17R)-17-ethynyl-17-hydroxy-13-methyl-1,2,6,7,8,9,10,11,12,14,15,16-dodecahydrocyclopenta[a]phenanthren-3-one</t>
  </si>
  <si>
    <t>C(C)(=O)O[C@@H](CC)C(C[C@H](C)N(C)C)(C1=CC=CC=C1)C1=CC=CC=C1</t>
  </si>
  <si>
    <t> corn starch</t>
  </si>
  <si>
    <t>D&amp;C Green No. 5</t>
  </si>
  <si>
    <t>D&amp;C Yellow No. 10</t>
  </si>
  <si>
    <t> lactose</t>
  </si>
  <si>
    <t>magnesium stearate</t>
  </si>
  <si>
    <t>C(CCCCC)[C@H]1[C@@H](OC1=O)C[C@H](CCCCCCCCCCC)OC([C@H](CC(C)C)NC=O)=O</t>
  </si>
  <si>
    <t>96829-58-2</t>
  </si>
  <si>
    <t>Ortho Tri-Cyclen / Ortho-Cyclen (Norgestimate and Ethinyl Estradiol)</t>
  </si>
  <si>
    <t> norgestimate</t>
  </si>
  <si>
    <t>[(3E,8R,9S,10R,13S,14S,17R)-13-ethyl-17-ethynyl-3-hydroxyimino-1,2,6,7,8,9,10,11,12,14,15,16-dodecahydrocyclopenta[a]phenanthren-17-yl] acetate</t>
  </si>
  <si>
    <t>FD&amp;C Blue No. 2</t>
  </si>
  <si>
    <t>Aluminum Oxide</t>
  </si>
  <si>
    <t>Carnauba Wax</t>
  </si>
  <si>
    <t>Lactose</t>
  </si>
  <si>
    <t>ethinyl estradiol</t>
  </si>
  <si>
    <t>C(=O)N[C@H](C(=O)O[C@H](C[C@@H]1OC([C@H]1CCCCCC)=O)CCCCCCCCCCC)CC(C)C</t>
  </si>
  <si>
    <t>Ortho Tri-Cyclen Lo (Norgestimate, Ethinyl Estradiol)</t>
  </si>
  <si>
    <t>norgestimate</t>
  </si>
  <si>
    <t>OC(CC(=O)O)(CC(=O)O)C(=O)O.CN(CCOC(C1=CC=CC=C1)C1=C(C=CC=C1)C)C</t>
  </si>
  <si>
    <t>Ortho-Cept (Desogestrel and Ethinyl Estradiol Tablets)</t>
  </si>
  <si>
    <t xml:space="preserve"> desogestrel </t>
  </si>
  <si>
    <t>(8S,9S,10R,13S,14S,17R)-13-ethyl-17-ethynyl-11-methylidene-1,2,3,6,7,8,9,10,12,14,15,16-dodecahydrocyclopenta[a]phenanthren-17-ol</t>
  </si>
  <si>
    <t>4682-36-4</t>
  </si>
  <si>
    <t>colloidal silicone dioxide</t>
  </si>
  <si>
    <t>ferric oxide</t>
  </si>
  <si>
    <t> FD&amp;C Blue No.1 Aluminum Lake</t>
  </si>
  <si>
    <t> ferric oxide</t>
  </si>
  <si>
    <t xml:space="preserve">ethinyl estradiol </t>
  </si>
  <si>
    <t>Ortho-Novum (Norethindrone and Ethinyl Estradiol)</t>
  </si>
  <si>
    <t>C(C)(=O)OC1=C(C(=O)O)C=CC=C1</t>
  </si>
  <si>
    <t>50-78-2</t>
  </si>
  <si>
    <t>FD&amp;C Yellow No. 6</t>
  </si>
  <si>
    <t>pregelatinized corn starch</t>
  </si>
  <si>
    <t>D&amp;C Yellow No. 10 Aluminum Lake</t>
  </si>
  <si>
    <t> FD&amp;C Blue No. 2 Aluminum Lake</t>
  </si>
  <si>
    <t>Ortikos (Budesonide Extended-release Capsules)</t>
  </si>
  <si>
    <t xml:space="preserve"> budesonide</t>
  </si>
  <si>
    <t>(1S,2S,4R,8S,9S,11S,12S,13R)-11-hydroxy-8-(2-hydroxyacetyl)-9,13-dimethyl-6-propyl-5,7-dioxapentacyclo[10.8.0.02,9.04,8.013,18]icosa-14,17-dien-16-one</t>
  </si>
  <si>
    <t>acetyl tributyl citrate</t>
  </si>
  <si>
    <t> ethylcellulose aqueous dispersion</t>
  </si>
  <si>
    <t>methacrylic acid </t>
  </si>
  <si>
    <t>ethyl acrylate copolymer dispersion</t>
  </si>
  <si>
    <t>Orudis (Ketoprofen)</t>
  </si>
  <si>
    <t>ketoprofen</t>
  </si>
  <si>
    <t>2-(3-benzoylphenyl)-propionic acid</t>
  </si>
  <si>
    <t>D&amp;C Red 22</t>
  </si>
  <si>
    <t> D&amp;C Red 28</t>
  </si>
  <si>
    <t>FD&amp;C Blue 1</t>
  </si>
  <si>
    <t> ethyl cellulose</t>
  </si>
  <si>
    <t> silicon dioxide</t>
  </si>
  <si>
    <t> sodium lauryl sulfate</t>
  </si>
  <si>
    <t>starch</t>
  </si>
  <si>
    <t>iron oxide black</t>
  </si>
  <si>
    <t> iron oxide red</t>
  </si>
  <si>
    <t>iron oxide yellow</t>
  </si>
  <si>
    <t>sodium lauryl sulphate</t>
  </si>
  <si>
    <t>Oseltamivir Phosphate (Tamiflu)</t>
  </si>
  <si>
    <t>oseltamivir phosphate</t>
  </si>
  <si>
    <t>(3R,4R,5S)-4-acetylamino-5-amino-3(1-ethylpropoxy)-1-cyclohexene-1-carboxylic acid, ethyl ester, phosphate (1:1)</t>
  </si>
  <si>
    <t>red iron oxide</t>
  </si>
  <si>
    <t>yellow iron oxide</t>
  </si>
  <si>
    <t>iron oxide, gelatin</t>
  </si>
  <si>
    <t> monosodium citrate</t>
  </si>
  <si>
    <t>saccharin sodium</t>
  </si>
  <si>
    <t> tutti-frutti flavoring</t>
  </si>
  <si>
    <t>Oseni (Alogliptin and Pioglitazone Tablets)</t>
  </si>
  <si>
    <t xml:space="preserve"> alogliptin </t>
  </si>
  <si>
    <t>2-[[6-[(3R)-3-aminopiperidin-1-yl]-3-methyl-2,4-dioxopyrimidin-1-yl]methyl]benzonitrile</t>
  </si>
  <si>
    <t>pioglitazone</t>
  </si>
  <si>
    <t>5-[[4-[2-(5-ethylpyridin-2-yl)ethoxy]phenyl]methyl]-1,3-thiazolidine-2,4-dione</t>
  </si>
  <si>
    <t>Osilodrostat Tablets, for Oral Use (Isturisa)</t>
  </si>
  <si>
    <t>osilodrostat</t>
  </si>
  <si>
    <t>4-[(5R)-6,7-Dihydro-5H-pyrrolo[1,2-c]imidazol-5-yl]-3-fluorobenzonitrile dihydrogen phosphate</t>
  </si>
  <si>
    <t> ferric oxide (yellow)</t>
  </si>
  <si>
    <t>ferric oxide (red)</t>
  </si>
  <si>
    <t>errosoferric oxide</t>
  </si>
  <si>
    <t>Osimertinib Tablets (Tagrisso)</t>
  </si>
  <si>
    <t>Osimertinib</t>
  </si>
  <si>
    <t>N-(2-{2- dimethylaminoethyl-methylamino}-4-methoxy-5-{[4-(1-methylindol-3-yl)pyrimidin-2- yl]amino}phenyl)prop-2-enamide mesylate salt</t>
  </si>
  <si>
    <t>C(#C)[C@@]1(CC[C@H]2[C@@H]3CCC=4C=C(C=CC4[C@H]3CC[C@]12C)O)O</t>
  </si>
  <si>
    <t>low-substituted hydroxpropyl cellulose</t>
  </si>
  <si>
    <t> sodium stearyl fumarate</t>
  </si>
  <si>
    <t>macrogol 3350</t>
  </si>
  <si>
    <t>ferric oxide yellow</t>
  </si>
  <si>
    <t> ferric oxide red</t>
  </si>
  <si>
    <t>ferric oxide black</t>
  </si>
  <si>
    <t>Osmitrol Injection in Aviva (Mannitol Injection in Aviva Plastic Container)</t>
  </si>
  <si>
    <t>(2S,3S,4S,5S)-hexane-1,2,3,4,5,6-hexol</t>
  </si>
  <si>
    <t>C(C)[C@@]12[C@](CC[C@H]1[C@@H]1CCC3=C/C(/CC[C@@H]3[C@H]1CC2)=N/O)(O)C#C</t>
  </si>
  <si>
    <t>Osmitrol Injection in Viaflex (Mannitol Injection in Viaflex Plastic Container)</t>
  </si>
  <si>
    <t>C(#C)[C@@]1(CC[C@H]2[C@@H]3CCC4=CC(CC[C@@H]4[C@H]3CC[C@]12C)=O)O</t>
  </si>
  <si>
    <t>Osmolex ER (Amantadine)</t>
  </si>
  <si>
    <t>amantadine hydrochloride</t>
  </si>
  <si>
    <t>adamantan-1-amine hydrochloride</t>
  </si>
  <si>
    <t>C(C)(=O)O[C@]1(CC[C@H]2[C@@H]3CCC4=C/C(/CC[C@@H]4[C@H]3CC[C@]12CC)=N/O)C#C</t>
  </si>
  <si>
    <t>colloidal silicon dioxide</t>
  </si>
  <si>
    <t>copovidone</t>
  </si>
  <si>
    <t>ferrosoferric oxide</t>
  </si>
  <si>
    <t>triacetin</t>
  </si>
  <si>
    <t>OsmoPrep (Sodium Phosphate Monobasic Monohydrate and Sodium Phosphate Dibasic Anhydrous)</t>
  </si>
  <si>
    <t xml:space="preserve">sodium phosphate monobasic monohydrate </t>
  </si>
  <si>
    <t>sodium dihydrogen phosphate hydrate</t>
  </si>
  <si>
    <t xml:space="preserve"> sodium phosphate dibasic anhydrous</t>
  </si>
  <si>
    <t>disodium hydrogen phosphate</t>
  </si>
  <si>
    <t>Ospemifene Tablets (Osphena)</t>
  </si>
  <si>
    <t>ospemifene</t>
  </si>
  <si>
    <t>Z-2-[4-(4-chloro-1,2-diphenylbut-1-enyl)phenoxy]ethanol</t>
  </si>
  <si>
    <t> colloidal silicon dioxide</t>
  </si>
  <si>
    <t>Osphena (Ospemifene Tablets)</t>
  </si>
  <si>
    <t>C(C)[C@@]12[C@](CC[C@H]1[C@@H]1CCC3=CCCC[C@@H]3[C@H]1C(C2)=C)(O)C#C</t>
  </si>
  <si>
    <t>Otezla (Apremilast Tablets)</t>
  </si>
  <si>
    <t>apremilast</t>
  </si>
  <si>
    <t>N-[2-[(1S)-1-(3-ethoxy-4-methoxyphenyl)-2-(methylsulfonyl)ethyl]-2,3-dihydro-1,3-dioxo-1H-isoindol-4-yl]acetamide</t>
  </si>
  <si>
    <t>Otiprio (Ciprofloxacin Otic Suspension)</t>
  </si>
  <si>
    <t>ciprofloxacin otic</t>
  </si>
  <si>
    <t>1-cyclopropyl-6-fluoro-1,4-dihydro-4-oxo-7-(1-piperazinyl)-3-quinolinecarboxylic acid</t>
  </si>
  <si>
    <t>poloxamer 407</t>
  </si>
  <si>
    <t> hydrochloric acid</t>
  </si>
  <si>
    <t>Otovel (Ciprofloxacin and Fluocinolone Acetonide Otic Solution)</t>
  </si>
  <si>
    <t>ciprofloxacin and fluocinolone acetonide otic solution</t>
  </si>
  <si>
    <t>1-cyclopropyl-6-fluoro-1,4- dihydro-4-oxo-7-(1-piperazinyl)-3-quinolinecarboxylic acid</t>
  </si>
  <si>
    <t>povidone K90F</t>
  </si>
  <si>
    <t>Otrexup (Methotrexate Injection)</t>
  </si>
  <si>
    <t>methotrexate</t>
  </si>
  <si>
    <t>(2S)-2-[[4-[(2,4-diaminopteridin-6-yl)methyl-methylamino]benzoyl]amino]pentanedioic acid</t>
  </si>
  <si>
    <t>O[C@H]1C[C@@]2([C@@]3(OC(O[C@@H]3C[C@H]2[C@@H]2CCC3=CC(C=C[C@@]3([C@@H]12)C)=O)CCC)C(CO)=O)C</t>
  </si>
  <si>
    <t>51333-22-3</t>
  </si>
  <si>
    <t>Hydrochloric acid </t>
  </si>
  <si>
    <t>Otrexup PFS (Methotrexate Injection)</t>
  </si>
  <si>
    <t>C(C1=CC=CC=C1)(=O)C=1C=C(C=CC1)C(C(=O)O)C</t>
  </si>
  <si>
    <t>103-90-2</t>
  </si>
  <si>
    <t>Ovcon (Norethindrone and Ethinyl Estradiol Tablets)</t>
  </si>
  <si>
    <t xml:space="preserve">norethindrone </t>
  </si>
  <si>
    <t>22071-15-4</t>
  </si>
  <si>
    <t>dibasic calcium phosphate</t>
  </si>
  <si>
    <t>D&amp;C Yellow No. 10 (aluminum lake)</t>
  </si>
  <si>
    <t>FD&amp;C Blue No. 1 (aluminum lake)</t>
  </si>
  <si>
    <t>FD&amp;C Yellow No. 6 (aluminum lake)</t>
  </si>
  <si>
    <t>starch (corn)</t>
  </si>
  <si>
    <t>P(=O)(O)(O)O.C(C)(=O)N[C@H]1[C@@H](C=C(C[C@@H]1N)C(=O)OCC)OC(CC)CC</t>
  </si>
  <si>
    <t>204255-11-8</t>
  </si>
  <si>
    <t>Ovide (Malathion)</t>
  </si>
  <si>
    <t> malathion</t>
  </si>
  <si>
    <t>(±) - [(dimethoxyphosphinothioyl) - thio] butanedioic acid diethyl ester</t>
  </si>
  <si>
    <t>isopropyl alcohol</t>
  </si>
  <si>
    <t>terpineol </t>
  </si>
  <si>
    <t>limonene</t>
  </si>
  <si>
    <t>pine needle oil</t>
  </si>
  <si>
    <t>N[C@H]1CN(CCC1)C1=CC(N(C(N1CC1=C(C#N)C=CC=C1)=O)C)=O</t>
  </si>
  <si>
    <t>Ovidrel (Choriogonadotropin Alfa Injection)</t>
  </si>
  <si>
    <t>choriogonadotropin alfa </t>
  </si>
  <si>
    <t>(recombinant human Chorionic Gonadotropin, r-hCG)</t>
  </si>
  <si>
    <t>O[C@H]1C[C@@]2([C@](CC[C@H]2[C@@H]2CCC3=CC(C=C[C@@]3([C@@H]12)C)=O)(C(CO)=O)O)C</t>
  </si>
  <si>
    <t>O-phosphoric acid</t>
  </si>
  <si>
    <t> L-methionine</t>
  </si>
  <si>
    <t>Poloxamer 188</t>
  </si>
  <si>
    <t> Sodium Hydroxide</t>
  </si>
  <si>
    <t> Water</t>
  </si>
  <si>
    <t>50-24-8</t>
  </si>
  <si>
    <t>O.OC[C@@H]1[C@H]([C@@H]([C@H]([C@H](O1)O)O)O)O</t>
  </si>
  <si>
    <t>14431-43-7</t>
  </si>
  <si>
    <t>Ovine Lyophilized Powder for Intravenous Injection (DigiFab)</t>
  </si>
  <si>
    <t>Digoxin Immune Fab (Ovine)</t>
  </si>
  <si>
    <t>3-[(3S,5R,8R,9S,10S,12R,13S,14S,17R)-3-[(2R,4S,5S,6R)-5-[(2S,4S,5S,6R)-5-[(2S,4S,5S,6R)-4,5-dihydroxy-6-methyloxan-2-yl]oxy-4-hydroxy-6-methyloxan-2-yl]oxy-4-hydroxy-6-methyloxan-2-yl]oxy-12,14-dihydroxy-10,13-dimethyl-1,2,3,4,5,6,7,8,9,11,12,15,16,17-tetradecahydrocyclopenta[a]phenanthren-17-yl]-2H-furan-5-one</t>
  </si>
  <si>
    <t>C(C)C=1C=CC(=NC1)CCOC1=CC=C(C=C1)CC1C(NC(S1)=O)=O</t>
  </si>
  <si>
    <t>111025-46-8</t>
  </si>
  <si>
    <t>SODIUM ACETATE</t>
  </si>
  <si>
    <t>Oxacillin (Oxacillin for Injection)</t>
  </si>
  <si>
    <t>oxacillin</t>
  </si>
  <si>
    <t>(2S,5R,6R)-3,3-dimethyl-6-[(5-methyl-3-phenyl-1,2-oxazole-4-carbonyl)amino]-7-oxo-4-thia-1-azabicyclo[3.2.0]heptane-2-carboxylic acid</t>
  </si>
  <si>
    <t>P(=O)(O)(O)O.C1=C2N(C=N1)[C@H](CC2)C2=C(C=C(C#N)C=C2)F</t>
  </si>
  <si>
    <t>Dextrose</t>
  </si>
  <si>
    <t>Sodium Citrate Hydrous</t>
  </si>
  <si>
    <t>Oxacillin for Injection (Oxacillin )</t>
  </si>
  <si>
    <t>S(C)(=O)(=O)O.CN(CCN(C1=C(C=C(C(=C1)OC)NC1=NC=CC(=N1)C1=CN(C2=CC=CC=C12)C)NC(C=C)=O)C)C</t>
  </si>
  <si>
    <t>1421373-66-1</t>
  </si>
  <si>
    <t>C([C@@H]([C@@H]([C@H]([C@H](CO)O)O)O)O)O</t>
  </si>
  <si>
    <t>643-01-6</t>
  </si>
  <si>
    <t>Oxaliplatin Injection (Eloxatin)</t>
  </si>
  <si>
    <t>oxaliplatin</t>
  </si>
  <si>
    <t>[(1R,2R)-2-azanidylcyclohexyl]azanide oxalate platinum(4+)</t>
  </si>
  <si>
    <t>Water </t>
  </si>
  <si>
    <t>Oxandrin (Oxandrolone)</t>
  </si>
  <si>
    <t>oxandrolone</t>
  </si>
  <si>
    <t>(1S,3aS,3bR,5aS,9aS,9bS,11aS)-1-hydroxy-1,9a,11a-trimethyl-2,3,3a,3b,4,5,5a,6,9,9b,10,11-dodecahydroindeno[4,5-h]isochromen-7-one</t>
  </si>
  <si>
    <t>cornstarch</t>
  </si>
  <si>
    <t>Oxandrolone (Oxandrin)</t>
  </si>
  <si>
    <t>Oxaprozin (Daypro Alta)</t>
  </si>
  <si>
    <t>oxaprozin potassium</t>
  </si>
  <si>
    <t>4,5-diphenyl-2-oxazolepropionic acid, potassium salt</t>
  </si>
  <si>
    <t>sodium lauryl sulfate </t>
  </si>
  <si>
    <t>Cl.C12(CC3CC(CC(C1)C3)C2)N</t>
  </si>
  <si>
    <t>665-66-7</t>
  </si>
  <si>
    <t>Oxaprozin Caplets (Daypro)</t>
  </si>
  <si>
    <t>oxaprozin</t>
  </si>
  <si>
    <t>4,5-diphenyl-2-oxazole-propionic acid</t>
  </si>
  <si>
    <t>O.P(=O)(O)(O)[O-].[Na+]</t>
  </si>
  <si>
    <t>methylcellulose</t>
  </si>
  <si>
    <t> polacrilin potassium</t>
  </si>
  <si>
    <t>P(=O)(O)([O-])[O-].[Na+].[Na+]</t>
  </si>
  <si>
    <t>138926-19-9</t>
  </si>
  <si>
    <t>Oxaydo (Oxycodone HCl USP Tablets)</t>
  </si>
  <si>
    <t>oxycodone HCl</t>
  </si>
  <si>
    <t>4,5α-epoxy-14-hydroxy-3-methoxy-17-methylmorphinan-6-one HCl</t>
  </si>
  <si>
    <t>ClCC/C(=C(\C1=CC=CC=C1)/C1=CC=C(OCCO)C=C1)/C1=CC=CC=C1</t>
  </si>
  <si>
    <t>Oxazepam (Oxazepam Tablets)</t>
  </si>
  <si>
    <t>oxazepam</t>
  </si>
  <si>
    <t>7-chloro-1,3-dihydro-3-hydroxy-5-phenyl-2 H-1,4-benzodiazepin-2-one</t>
  </si>
  <si>
    <t>128607-22-7</t>
  </si>
  <si>
    <t>FD&amp;C Red #40, gelatin</t>
  </si>
  <si>
    <t>C(C)OC=1C=C(C=CC1OC)[C@@H](CS(=O)(=O)C)N1C(C2=CC=CC(=C2C1=O)NC(C)=O)=O</t>
  </si>
  <si>
    <t>C1(CC1)N1C=C(C(C2=CC(=C(C=C12)N1CCNCC1)F)=O)C(=O)O</t>
  </si>
  <si>
    <t>Oxazepam Tablets (Oxazepam)</t>
  </si>
  <si>
    <t>85721-33-1</t>
  </si>
  <si>
    <t>NC1=NC2=NC=C(N=C2C(=N1)N)CN(C1=CC=C(C(=O)N[C@H](C(=O)O)CCC(=O)O)C=C1)C</t>
  </si>
  <si>
    <t>59-05-2</t>
  </si>
  <si>
    <t>Oxbryta (Voxelotor Tablets)</t>
  </si>
  <si>
    <t>Voxelotor</t>
  </si>
  <si>
    <t>2-hydroxy-6-((2-(1-isopropyl-1H-pyrazol-5-yl)pyridin-3-yl)methoxy)benzaldehyde</t>
  </si>
  <si>
    <t>polyethylene glycol 3350</t>
  </si>
  <si>
    <t>Oxcarbazepine (Trileptal)</t>
  </si>
  <si>
    <t> Oxcarbazepine</t>
  </si>
  <si>
    <t>10,11-Dihydro-10-oxo-5H-dibenz[b,f]azepine-5-carboxamide</t>
  </si>
  <si>
    <t>C(C)OC(C(CC(=O)OCC)SP(=S)(OC)OC)=O</t>
  </si>
  <si>
    <t>121-75-5</t>
  </si>
  <si>
    <t>ascorbic acid</t>
  </si>
  <si>
    <t>dispersible cellulose</t>
  </si>
  <si>
    <t>ethanol</t>
  </si>
  <si>
    <t>macrogol stearate</t>
  </si>
  <si>
    <t> methyl parahydroxybenzoate</t>
  </si>
  <si>
    <t> propyl parahydroxybenzoate</t>
  </si>
  <si>
    <t>sodium saccharin</t>
  </si>
  <si>
    <t> sorbic acid</t>
  </si>
  <si>
    <t>yellow-plum-lemon aroma</t>
  </si>
  <si>
    <t>Oxcarbazepine Extended-Release Tablets (Oxtellar XR)</t>
  </si>
  <si>
    <t>Oxcarbazepine</t>
  </si>
  <si>
    <t>10,11-Dihydro-10-oxo-5H-dibenz[b,f]-azepine-5-carboxamide</t>
  </si>
  <si>
    <t> yellow iron oxide</t>
  </si>
  <si>
    <t>methacrylic acid copolymer</t>
  </si>
  <si>
    <t>Oxecta (Oxycodone HCl, USP Tablets)</t>
  </si>
  <si>
    <t>Oxervate (Cenegermin-bkbj Ophthalmic Solution)</t>
  </si>
  <si>
    <t>cenegermin-bkbj</t>
  </si>
  <si>
    <t>Human beta-nerve growth factor (β-NGF)-(1-118)-peptide (noncovalent dimer)</t>
  </si>
  <si>
    <t>disodium hydrogen phosphate anhydrous</t>
  </si>
  <si>
    <t>hydroxypropylmethyl cellulose</t>
  </si>
  <si>
    <t> L-methionine </t>
  </si>
  <si>
    <t>sodium dihydrogen phosphate dihydrate </t>
  </si>
  <si>
    <t>trehalose dihydrate</t>
  </si>
  <si>
    <t> sodium hydroxide</t>
  </si>
  <si>
    <t>Oxiconazole (Oxistat)</t>
  </si>
  <si>
    <t>oxiconazole nitrate</t>
  </si>
  <si>
    <t>(Z)-1-(2,4-dichlorophenyl)-N-[(2,4-dichlorophenyl)methoxy]-2-imidazol-1-ylethanimine nitric acid</t>
  </si>
  <si>
    <t>O[C@H]1C[C@@H](O[C@@H]([C@H]1O)C)O[C@H]1[C@H](C[C@@H](O[C@@H]1C)O[C@H]1[C@H](C[C@@H](O[C@@H]1C)O[C@H]1CC[C@@]2([C@H]3C[C@H]([C@@]4([C@H](CC[C@@]4([C@@H]3CC[C@@H]2C1)O)C=1COC(C1)=O)C)O)C)O)O</t>
  </si>
  <si>
    <t>white petrolatum</t>
  </si>
  <si>
    <t>stearyl alcohol</t>
  </si>
  <si>
    <t>cetyl alcohol</t>
  </si>
  <si>
    <t>benzoic acid</t>
  </si>
  <si>
    <t>CC1([C@@H](N2C([C@H]([C@H]2S1)NC(=O)C=1C(=NOC1C)C1=CC=CC=C1)=O)C(=O)O)C</t>
  </si>
  <si>
    <t>Oxilan (Ioxilan)</t>
  </si>
  <si>
    <t>Ioxilan</t>
  </si>
  <si>
    <t>N-(2,3-dihydroxypropyl)-N'-(2hydroxyethyl)-5-[N-(2,3-dihydroxypropyl) acetamido]-2,4,6-triiodoisophthal-amide</t>
  </si>
  <si>
    <t>66-79-5</t>
  </si>
  <si>
    <t>edetate calcium disodium </t>
  </si>
  <si>
    <t>Oxistat (Oxiconazole)</t>
  </si>
  <si>
    <t>purified wate</t>
  </si>
  <si>
    <t>stearyl alcoho</t>
  </si>
  <si>
    <t>Oxsoralen (Methoxsalen Lotion)</t>
  </si>
  <si>
    <t>methoxsalen</t>
  </si>
  <si>
    <t>9-methoxyfuro[3,2-g]chromen-7-one</t>
  </si>
  <si>
    <t>[Pt+4].C(C(=O)[O-])(=O)[O-].[NH-][C@H]1[C@@H](CCCC1)[NH-]</t>
  </si>
  <si>
    <t>Oxsoralen-Ultra (Methoxsalen Capsules)</t>
  </si>
  <si>
    <t>8-methoxsalen</t>
  </si>
  <si>
    <t>9-methoxy-7H-furo [3,2-g] [1] benzopyran-7-one</t>
  </si>
  <si>
    <t>polyethylene glycol 400</t>
  </si>
  <si>
    <t>sorbital special</t>
  </si>
  <si>
    <t> methyl &amp; propylparaben</t>
  </si>
  <si>
    <t>D&amp;C yellow 10</t>
  </si>
  <si>
    <t> FD&amp;C blue 1</t>
  </si>
  <si>
    <t> FD&amp;C yellow 6</t>
  </si>
  <si>
    <t>Oxtellar XR (Oxcarbazepine Extended-Release Tablets)</t>
  </si>
  <si>
    <t>black iron oxide </t>
  </si>
  <si>
    <t> polyethylene glycol,</t>
  </si>
  <si>
    <t>Oxybutynin (Anturol)</t>
  </si>
  <si>
    <t>oxybutynin</t>
  </si>
  <si>
    <t>4-(diethylamino)but-2-ynyl 2-cyclohexyl-2-hydroxy-2-phenylacetate</t>
  </si>
  <si>
    <t>diethylene glycol monoethyl ether</t>
  </si>
  <si>
    <t> alcohol</t>
  </si>
  <si>
    <t>butylated hydroxytoluene</t>
  </si>
  <si>
    <t>Oxybutynin Chloride 10 % Gel (Gelnique)</t>
  </si>
  <si>
    <t>oxybutynin chloride</t>
  </si>
  <si>
    <t>4-(diethylamino)but-2-ynyl 2-cyclohexyl-2-hydroxy-2-phenylacetate hydrochloride</t>
  </si>
  <si>
    <t> glycerin</t>
  </si>
  <si>
    <t> hydroxypropyl cellulose</t>
  </si>
  <si>
    <t xml:space="preserve"> sodium hydroxide</t>
  </si>
  <si>
    <t>Oxybutynin Chloride Extended Release Tablets (Ditropan XL)</t>
  </si>
  <si>
    <t>[K+].C1(=CC=CC=C1)C=1N=C(OC1C1=CC=CC=C1)CCC(=O)[O-]</t>
  </si>
  <si>
    <t> polysorbate 80</t>
  </si>
  <si>
    <t>synthetic iron oxides</t>
  </si>
  <si>
    <t>Oxybutynin Tablets (Ditropan)</t>
  </si>
  <si>
    <t>C1(=CC=CC=C1)C=1N=C(OC1C1=CC=CC=C1)CCC(=O)O</t>
  </si>
  <si>
    <t> FD&amp;C Blue #1 Lake</t>
  </si>
  <si>
    <t>21256-18-8</t>
  </si>
  <si>
    <t>Oxybutynin Transdermal (Oxytrol)</t>
  </si>
  <si>
    <t>Cl.O[C@@]12CCC([C@H]3[C@]14C=1C(=C(C=CC1C[C@H]2N(CC4)C)OC)O3)=O</t>
  </si>
  <si>
    <t>TRIACETIN</t>
  </si>
  <si>
    <t>ClC=1C=CC2=C(C(=NC(C(N2)=O)O)C2=CC=CC=C2)C1</t>
  </si>
  <si>
    <t>Oxycodone and Acetaminophen (Percocet)</t>
  </si>
  <si>
    <t xml:space="preserve">oxycodone hydrochloride </t>
  </si>
  <si>
    <t>604-75-1</t>
  </si>
  <si>
    <t> Colloidal silicon dioxide</t>
  </si>
  <si>
    <t> crospovidone</t>
  </si>
  <si>
    <t>pregelatinized cornstarch</t>
  </si>
  <si>
    <t>FD&amp;C RED NO. 40</t>
  </si>
  <si>
    <t>disodium edetate</t>
  </si>
  <si>
    <t>FD&amp;C Red #40</t>
  </si>
  <si>
    <t>fructose</t>
  </si>
  <si>
    <t> potassium sorbate</t>
  </si>
  <si>
    <t> sodium saccharin</t>
  </si>
  <si>
    <t xml:space="preserve"> acetaminophen</t>
  </si>
  <si>
    <t>Oxycodone and Acetaminophen (Roxicet)</t>
  </si>
  <si>
    <t>Oxycodone Hydrochloride</t>
  </si>
  <si>
    <t xml:space="preserve"> Acetaminophen</t>
  </si>
  <si>
    <t>Oxycodone and Acetaminophen Capsules (Tylox)</t>
  </si>
  <si>
    <t>oxycodone hydrochloride</t>
  </si>
  <si>
    <t>docusate sodium</t>
  </si>
  <si>
    <t> sodium benzoate</t>
  </si>
  <si>
    <t> FD&amp;C Red No. 3</t>
  </si>
  <si>
    <t> FD&amp;C Red No. 40</t>
  </si>
  <si>
    <t>OC1=C(C=O)C(=CC=C1)OCC=1C(=NC=CC1)C1=CC=NN1C(C)C</t>
  </si>
  <si>
    <t>1446321-46-5</t>
  </si>
  <si>
    <t>Oxycodone and Acetaminophen Tablets (Endocet)</t>
  </si>
  <si>
    <t>acetaminophen</t>
  </si>
  <si>
    <t>O=C1CC2=C(N(C3=C1C=CC=C3)C(=O)N)C=CC=C2</t>
  </si>
  <si>
    <t>28721-07-5</t>
  </si>
  <si>
    <t>Oxycodone and Aspirin Tablets (Endodan)</t>
  </si>
  <si>
    <t xml:space="preserve">Oxycodone Hydrochloride </t>
  </si>
  <si>
    <t>D and C Yellow 10</t>
  </si>
  <si>
    <t>FD and C Yellow 6</t>
  </si>
  <si>
    <t>aspirin</t>
  </si>
  <si>
    <t>Oxycodone Extended-release Capsules (Xtampza ER)</t>
  </si>
  <si>
    <t>Oxycodone</t>
  </si>
  <si>
    <t>(4R,4aS,7aR,12bS)-4a-hydroxy-9-methoxy-3-methyl-2,4,5,6,7a,13-hexahydro-1H-4,12-methanobenzofuro[3,2-e]isoquinolin-7-one</t>
  </si>
  <si>
    <t>myristic acid</t>
  </si>
  <si>
    <t>yellow beeswax</t>
  </si>
  <si>
    <t>carnauba wax</t>
  </si>
  <si>
    <t>stearoyl polyoxyl-32 glycerides</t>
  </si>
  <si>
    <t>wate</t>
  </si>
  <si>
    <t>Oxycodone HCl (Oxycontin)</t>
  </si>
  <si>
    <t>butylated hydroxytoluene (BHT)</t>
  </si>
  <si>
    <t> polyethylene glycol 400</t>
  </si>
  <si>
    <t>Oxycodone HCl and Ibuprofen (Combunox)</t>
  </si>
  <si>
    <t xml:space="preserve">oxycodone hcl </t>
  </si>
  <si>
    <t> sodium starch glycolate</t>
  </si>
  <si>
    <t>carboxymethylcellulose</t>
  </si>
  <si>
    <t> polydextrose</t>
  </si>
  <si>
    <t>polyethylene glycol 8000</t>
  </si>
  <si>
    <t xml:space="preserve"> ibuprofen</t>
  </si>
  <si>
    <t>2-[4-(2-methylpropyl)phenyl]propanoic acid</t>
  </si>
  <si>
    <t>[N+](=O)(O)[O-].ClC1=C(C=CC(=C1)Cl)/C(/CN1C=NC=C1)=N/OCC1=C(C=C(C=C1)Cl)Cl</t>
  </si>
  <si>
    <t>Oxycodone HCl USP Tablets (Oxaydo)</t>
  </si>
  <si>
    <t> microcrystalline cellulose </t>
  </si>
  <si>
    <t> polyethylene oxide</t>
  </si>
  <si>
    <t>Oxycodone HCl, USP Tablets (Oxecta)</t>
  </si>
  <si>
    <t>OC(CNC(C1=C(C(C(=O)NCCO)=C(C(=C1I)N(C(C)=O)CC(CO)O)I)I)=O)CO</t>
  </si>
  <si>
    <t>107793-72-6</t>
  </si>
  <si>
    <t>Oxycodone Hydrochloride (Roxicodone)</t>
  </si>
  <si>
    <t>Oxycodone hydrochloride</t>
  </si>
  <si>
    <t>Oxycodone Hydrochloride (Roxicodone 15, 30 mg)</t>
  </si>
  <si>
    <t>COC=1C2=C(C=C3C=CC(OC13)=O)C=CO2</t>
  </si>
  <si>
    <t>COC1=C2C(=CC=3C=CC(OC31)=O)C=CO2</t>
  </si>
  <si>
    <t>Oxycodone Hydrochloride and Acetaminophen Extended-Release (Xartemis XR)</t>
  </si>
  <si>
    <t>298-81-7</t>
  </si>
  <si>
    <t>FD&amp;C Blue #2 aluminum lake</t>
  </si>
  <si>
    <t>citric acid anhydrous powder</t>
  </si>
  <si>
    <t>edentate disodium</t>
  </si>
  <si>
    <t>Oxycodone Hydrochloride and Naloxone Hydrochloride Extended Release Tablets (Targiniq ER)</t>
  </si>
  <si>
    <t>C1(CCCCC1)C(C(=O)OCC#CCN(CC)CC)(C1=CC=CC=C1)O</t>
  </si>
  <si>
    <t>polyvinyl alcohol partially hydrolyzed</t>
  </si>
  <si>
    <t>Macrogol</t>
  </si>
  <si>
    <t> Iron oxide red</t>
  </si>
  <si>
    <t> Iron oxide yellow</t>
  </si>
  <si>
    <t>naloxone hydrochloride</t>
  </si>
  <si>
    <t>(4R,4aS,7aR,12bS)-4a,9-dihydroxy-3-prop-2-enyl-2,4,5,6,7a,13-hexahydro-1H-4,12-methanobenzofuro[3,2-e]isoquinolin-7-one hydrochloride</t>
  </si>
  <si>
    <t>Oxycodone Hydrochloride and naltrexone Hydrochloride Capsules (Troxyca ER)</t>
  </si>
  <si>
    <t>Cl.C1(CCCCC1)C(C(=O)OCC#CCN(CC)CC)(C1=CC=CC=C1)O</t>
  </si>
  <si>
    <t>ammonio methacrylate copolymer</t>
  </si>
  <si>
    <t>ethylcellulose</t>
  </si>
  <si>
    <t>dibutyl sebacate</t>
  </si>
  <si>
    <t> diethyl phthalate</t>
  </si>
  <si>
    <t> ascorbic acid</t>
  </si>
  <si>
    <t>Black Iron Oxide</t>
  </si>
  <si>
    <t>Yellow Iron Oxide</t>
  </si>
  <si>
    <t>Naltrexone Hydrochloride</t>
  </si>
  <si>
    <t>(4R,4aS,7aR,12bS)-3-(cyclopropylmethyl)-4a,9-dihydroxy-2,4,5,6,7a,13-hexahydro-1H-4,12-methanobenzofuro[3,2-e]isoquinolin-7-one hydrochloride</t>
  </si>
  <si>
    <t>Oxycodone Hydrochloride Tablets (RoxyBond)</t>
  </si>
  <si>
    <t>alginic acid</t>
  </si>
  <si>
    <t>ammonium hydroxide</t>
  </si>
  <si>
    <t> dibutyl sebacate</t>
  </si>
  <si>
    <t>dimethylaminoethyl methacrylate copolymer</t>
  </si>
  <si>
    <t> ethyl acrylate </t>
  </si>
  <si>
    <t> methyl methacrylate copolymer dispersion</t>
  </si>
  <si>
    <t xml:space="preserve"> isopropyl alcohol</t>
  </si>
  <si>
    <t>n-butyl alcohol</t>
  </si>
  <si>
    <t>shellac in ethanol</t>
  </si>
  <si>
    <t>sodium alginate</t>
  </si>
  <si>
    <t>Oxycontin (Oxycodone HCl)</t>
  </si>
  <si>
    <t> oxycodone hydrochloride</t>
  </si>
  <si>
    <t>Oxymetazoline Hydrochloride (Rhofade Cream)</t>
  </si>
  <si>
    <t>oxymetazoline hydrochloride</t>
  </si>
  <si>
    <t>6-tert-butyl-3-(4,5-dihydro-1H-imidazol-2-ylmethyl)-2,4-dimethylphenol hydrochloride</t>
  </si>
  <si>
    <t> sodium citrate dihydrate</t>
  </si>
  <si>
    <t> citric acid anhydrous</t>
  </si>
  <si>
    <t>disodium edetate dihydrate</t>
  </si>
  <si>
    <t>anhydrous lanolin</t>
  </si>
  <si>
    <t> triglycerides</t>
  </si>
  <si>
    <t>diisopropyl adipate</t>
  </si>
  <si>
    <t>oleyl alcohol</t>
  </si>
  <si>
    <t>polyethylene glycol 300</t>
  </si>
  <si>
    <t>PEG-6 stearate</t>
  </si>
  <si>
    <t>glycol stearate</t>
  </si>
  <si>
    <t>PEG-32 stearate</t>
  </si>
  <si>
    <t>cetostearyl alcohol</t>
  </si>
  <si>
    <t> ceteareth-6</t>
  </si>
  <si>
    <t> stearyl alcohol</t>
  </si>
  <si>
    <t>ceteareth-25</t>
  </si>
  <si>
    <t> propylparaben</t>
  </si>
  <si>
    <t>phenoxyethano</t>
  </si>
  <si>
    <t>Oxymetazoline Hydrochloride Ophthalmic Solution (Upneeq)</t>
  </si>
  <si>
    <t xml:space="preserve"> triglycerides</t>
  </si>
  <si>
    <t>Oxymetholone (Anadrol-50)</t>
  </si>
  <si>
    <t>steroid oxymetholone</t>
  </si>
  <si>
    <t>(2Z,5S,8R,9S,10S,13S,14S,17S)-17-hydroxy-2-(hydroxymethylidene)-10,13,17-trimethyl-1,4,5,6,7,8,9,11,12,14,15,16-dodecahydrocyclopenta[a]phenanthren-3-one</t>
  </si>
  <si>
    <t>Oxymorphone (Numorphan)</t>
  </si>
  <si>
    <t>(4R,4aS,7aR,12bS)-4a,9-dihydroxy-3-methyl-2,4,5,6,7a,13-hexahydro-1H-4,12-methanobenzofuro[3,2-e]isoquinolin-7-one hydrochloride</t>
  </si>
  <si>
    <t>Oxymorphone Hydrochloride (Opana)</t>
  </si>
  <si>
    <t>O[C@@H]1[C@H]2COC([C@@H]2[C@@H](C=2C1=CC1=C(OCO1)C2)C2=CC(=C(C(=C2)OC)OC)OC)=O</t>
  </si>
  <si>
    <t>518-28-5</t>
  </si>
  <si>
    <t>Oxymorphone Hydrochloride Extended Release (Opana ER)</t>
  </si>
  <si>
    <t>Oxytetracycline (Terramycin)</t>
  </si>
  <si>
    <t>Oxytetracycline</t>
  </si>
  <si>
    <t>(4S,4aR,5S,5aR,6S,12aR)-4-(dimethylamino)-1,5,6,10,11,12a-hexahydroxy-6-methyl-3,12-dioxo-4,4a,5,5a-tetrahydrotetracene-2-carboxamide</t>
  </si>
  <si>
    <t>lidocaine</t>
  </si>
  <si>
    <t>magnesium chloride</t>
  </si>
  <si>
    <t>hexahydrate</t>
  </si>
  <si>
    <t>sodium formaldehyde</t>
  </si>
  <si>
    <t>sulfoxylate</t>
  </si>
  <si>
    <t>α-monothioglycerol</t>
  </si>
  <si>
    <t>monoethanolamine</t>
  </si>
  <si>
    <t>propyl gallate</t>
  </si>
  <si>
    <t>Oxytetracycline and Hydrocortisone (Terra-Cortril)</t>
  </si>
  <si>
    <t>Aluminium tristearate</t>
  </si>
  <si>
    <t>Mineral oil</t>
  </si>
  <si>
    <t>hydrocortisone</t>
  </si>
  <si>
    <t>(8S,9S,10R,11S,13S,14S,17R)-11,17-dihydroxy-17-(2-hydroxyacetyl)-10,13-dimethyl-2,6,7,8,9,11,12,14,15,16-decahydro-1H-cyclopenta[a]phenanthren-3-one</t>
  </si>
  <si>
    <t>Oxytetracycline, Sulfamethizole and Phenazopyridine (Urobiotic)</t>
  </si>
  <si>
    <t>hard gelatin</t>
  </si>
  <si>
    <t>Sulfamethizole</t>
  </si>
  <si>
    <t>4-amino-N-(5-methyl-1,3,4-thiadiazol-2-yl)benzenesulfonamide</t>
  </si>
  <si>
    <t>Phenazopyridine hydrochloride</t>
  </si>
  <si>
    <t>3-phenyldiazenylpyridine-2,6-diamine</t>
  </si>
  <si>
    <t>Oxytocin Injection (Pitocin)</t>
  </si>
  <si>
    <t>oxytocin</t>
  </si>
  <si>
    <t>(2S)-1-[(4R,7S,10S,13S,16S,19R)-19-amino-7-(2-amino-2-oxoethyl)-10-(3-amino-3-oxopropyl)-13-[(2S)-butan-2-yl]-16-[(4-hydroxyphenyl)methyl]-6,9,12,15,18-pentaoxo-1,2-dithia-5,8,11,14,17-pentazacycloicosane-4-carbonyl]-N-[(2S)-1-[(2-amino-2-oxoethyl)amino]-4-methyl-1-oxopentan-2-yl]pyrrolidine-2-carboxamide</t>
  </si>
  <si>
    <t>CHLOROBUTANOL</t>
  </si>
  <si>
    <t>ACETIC ACID</t>
  </si>
  <si>
    <t>Oxytrol (Oxybutynin Transdermal)</t>
  </si>
  <si>
    <t>Oxybutynin</t>
  </si>
  <si>
    <t>Ozanimod Capsules (Zeposia)</t>
  </si>
  <si>
    <t>ozanimod</t>
  </si>
  <si>
    <t>5-(3-{(1S)-1-[(2-hydroxyethyl)amino]-2,3-dihydro-1H-inden-4-yl}-1,2,4-oxadiazol-5-yl)-2[(propan-2-yl)oxy]benzonitrile, monohydrochloride</t>
  </si>
  <si>
    <t> croscarmellose sodium</t>
  </si>
  <si>
    <t>black iron oxide</t>
  </si>
  <si>
    <t> red iron oxide</t>
  </si>
  <si>
    <t>Ozempic (Semaglutide Injection)</t>
  </si>
  <si>
    <t> semaglutide</t>
  </si>
  <si>
    <t>18-[[(1R)-4-[2-[2-[2-[2-[2-[2-[[(5S)-5-[[(2S)-2-[[(2S)-2-[[(2S)-5-amino-2-[[2-[[(2S)-2-[[(2S)-2-[[(2S)-2-[[(2S)-2-[[(2S)-2-[[(2S)-2-[[(2S)-2-[[(2S)-2-[[(2S,3R)-2-[[(2S)-2-[[(2S,3R)-2-[[2-[[(2S)-2-[[2-[[(2S)-2-amino-3-(1H-imidazol-5-yl)propanoyl]amino]-2-methylpropanoyl]amino]-4-carboxybutanoyl]amino]acetyl]amino]-3-hydroxybutanoyl]amino]-3-phenylpropanoyl]amino]-3-hydroxybutanoyl]amino]-3-hydroxypropanoyl]amino]-3-carboxypropanoyl]amino]-3-methylbutanoyl]amino]-3-hydroxypropanoyl]amino]-3-hydroxypropanoyl]amino]-3-(4-hydroxyphenyl)propanoyl]amino]-4-methylpentanoyl]amino]-4-carboxybutanoyl]amino]acetyl]amino]5oxopentanoyl]amino]propanoyl]amino]propanoyl]amino]-6-[[(2S)-1-[[(2S)-1-[[(2S,3S)-1-[[(2S)-1-[[(2S)-1-[[(2S)-1-[[(2S)-1-[[(2S)-5-carbamimidamido-1-[[2-[[(2S)-5-carbamimidamido-1-(carboxymethylamino)-1-oxopentan-2-yl]amino]-2-oxoethyl]amino]-1-oxopentan-2-yl]amino]-3-methyl-1-oxobutan-2-yl]amino]-4-methyl-1-oxopentan-2-yl]amino]-3-(1H-indol-3-yl)-1-oxopropan-2-yl]amino]-1-oxopropan-2-yl]amino]-3-methyl-1-oxopentan-2-yl]amino]-1-oxo-3-phenylpropan-2-yl]amino]-4-carboxy-1-oxobutan-2-yl]amino]-6-oxohexyl]amino]-2-oxoethoxy]ethoxy]ethylamino]-2-oxoethoxy]ethoxy]ethylamino]-1-carboxy-4-oxobutyl]amino]-18-oxooctadecanoic acid</t>
  </si>
  <si>
    <t>disodium phosphate dihydrate</t>
  </si>
  <si>
    <t> phenol</t>
  </si>
  <si>
    <t> Hydrochloric acid</t>
  </si>
  <si>
    <t>Ozenoxacin Cream for Topical Use (Xepi)</t>
  </si>
  <si>
    <t>ozenoxacin</t>
  </si>
  <si>
    <t>1-Cyclopropyl-8-methyl-7-(5-methyl-6-methylamino-pyridin-3-yl)-4-oxo1,4-dihydro-quinoline-3-carboxylic acid</t>
  </si>
  <si>
    <t>peglicol 5 oleate</t>
  </si>
  <si>
    <t>pegoxol 7 stearate</t>
  </si>
  <si>
    <t>CC(CC1=CC=C(C=C1)C(C(=O)O)C)C</t>
  </si>
  <si>
    <t>Ozobax (Baclofen Oral Solution)</t>
  </si>
  <si>
    <t>baclofen</t>
  </si>
  <si>
    <t>4-amino-3-(4-chlorophenyl)-butanoic acid</t>
  </si>
  <si>
    <t>citric acid anhydrous</t>
  </si>
  <si>
    <t> natural grape flavor</t>
  </si>
  <si>
    <t>Ozurdex (Dexamethasone Intravitreal Implant)</t>
  </si>
  <si>
    <t>dexamethasone</t>
  </si>
  <si>
    <t>(8S,9R,10S,11S,13S,14S,16R,17R)-9-fluoro-11,17-dihydroxy-17-(2-hydroxyacetyl)-10,13,16-trimethyl-6,7,8,11,12,14,15,16-octahydrocyclopenta[a]phenanthren-3-one</t>
  </si>
  <si>
    <t>20830-75-5</t>
  </si>
  <si>
    <t>Pacerone (Amiodarone HCl Tablets)</t>
  </si>
  <si>
    <t>Amiodarone hydrochloride</t>
  </si>
  <si>
    <t>2-butyl-3-benzofuranyl 4-[2-(diethylamino)-ethoxy]-3,5-diiodophenyl ketone hydrochloride</t>
  </si>
  <si>
    <t> pregelatinized corn starch</t>
  </si>
  <si>
    <t>paclitaxel (Paclitaxel Tablets)</t>
  </si>
  <si>
    <t>paclitaxel</t>
  </si>
  <si>
    <t>[(1S,2S,3R,4S,7R,9S,10S,12R,15S)-4,12-diacetyloxy-15-[(2R,3S)-3-benzamido-2-hydroxy-3-phenylpropanoyl]oxy-1,9-dihydroxy-10,14,17,17-tetramethyl-11-oxo-6-oxatetracyclo[11.3.1.03,10.04,7]heptadec-13-en-2-yl] benzoate</t>
  </si>
  <si>
    <t>polyoxyl 35 castor oil</t>
  </si>
  <si>
    <t>Paclitaxel Tablets (paclitaxel)</t>
  </si>
  <si>
    <t>Padcev (Enfortumab Vedotin-ejfv for Injection)</t>
  </si>
  <si>
    <t>Enfortumab vedotin-ejfv</t>
  </si>
  <si>
    <t>N-[[[4-[[N-[6-(3-mercapto-2,5-dioxo-1-pyrrolidinyl)-1- oxohexyl]-l-valyl-N5-(aminocarbonyl)-l-ornithyl]amino]phenyl]methoxy]carbonyl]-N-methyl-l-valyl-N- [(1S,2R)-4-[(2S)-2-[(1R,2R)-3-[[(1R,2S)-2-hydroxy-1-methyl-2-phenylethyl]amino]-1-methoxy-2- methyl-3-oxopropyl]-1-pyrrolidinyl]-2-methoxy-1-[(1S)-1-methylpropyl]-4-oxobutyl]-N-methyl-l-valinamide</t>
  </si>
  <si>
    <t> histidine hydrochloride monohydrate </t>
  </si>
  <si>
    <t> trehalose dihydrate</t>
  </si>
  <si>
    <t>Palbociclib Capsules for Oral Administration (Ibrance)</t>
  </si>
  <si>
    <t>palbociclib</t>
  </si>
  <si>
    <t>6-acetyl-8-cyclopentyl-5-methyl-2-{[5-(piperazin-1-yl)pyridin-2yl]amino}pyrido[2,3-d]pyrimidin-7(8H)-one</t>
  </si>
  <si>
    <t>Microcrystalline cellulose</t>
  </si>
  <si>
    <t> hard gelatin </t>
  </si>
  <si>
    <t>Palforzia ([Peanut (arachis hypogaea) Allergen Powder-dnfp] Powder for Oral Administration)</t>
  </si>
  <si>
    <t>arginine</t>
  </si>
  <si>
    <t>(2S)-2-amino-5-(diaminomethylideneamino)pentanoic acid</t>
  </si>
  <si>
    <t>partially pregelatinized maize starch</t>
  </si>
  <si>
    <t>Palifermin (Kepivance)</t>
  </si>
  <si>
    <t>palifermin</t>
  </si>
  <si>
    <t>24-163 fibroblast growth factor 7 (human)</t>
  </si>
  <si>
    <t> L histidine</t>
  </si>
  <si>
    <t> polysorbate 20</t>
  </si>
  <si>
    <t>Paliperidone (Invega)</t>
  </si>
  <si>
    <t>Paliperidone</t>
  </si>
  <si>
    <t>(±)-3-[2-[4-(6-fluoro-1,2benzisoxazol-3-yl)-1-piperidinyl]ethyl]-6,7,8,9-tetrahydro-9-hydroxy-2-methyl-4Hpyrido[1,2-a]pyrimidin-4-one</t>
  </si>
  <si>
    <t>Cl.C(C)(C)(C)C1=CC(=C(C(=C1O)C)CC=1NCCN1)C</t>
  </si>
  <si>
    <t> hydroxyethyl cellulose</t>
  </si>
  <si>
    <t>polyethylene oxides</t>
  </si>
  <si>
    <t> iron oxides</t>
  </si>
  <si>
    <t> triacetin</t>
  </si>
  <si>
    <t>2315-02-8</t>
  </si>
  <si>
    <t>Paliperidone Palmitate Extended-Release Injectable Suspension (Invega Sustenna)</t>
  </si>
  <si>
    <t>paliperidone palmitate</t>
  </si>
  <si>
    <t>[3-[2-[4-(6-fluoro-1,2-benzoxazol-3-yl)piperidin-1-yl]ethyl]-2-methyl-4-oxo-6,7,8,9-tetrahydropyrido[1,2-a]pyrimidin-9-yl] hexadecanoate</t>
  </si>
  <si>
    <t>O[C@]1(CC[C@H]2[C@@H]3CC[C@H]4CC(\C(\C[C@@]4([C@H]3CC[C@]12C)C)=C/O)=O)C</t>
  </si>
  <si>
    <t>polyethylene glycol 4000</t>
  </si>
  <si>
    <t>sodium dihydrogen phosphate monohydrate</t>
  </si>
  <si>
    <t>Paliperidone Palmitate Extended-release Injectable Suspension (Invega Trinza)</t>
  </si>
  <si>
    <t> paliperidone palmitate</t>
  </si>
  <si>
    <t>434-07-1</t>
  </si>
  <si>
    <t>Palivizumab (Synagis)</t>
  </si>
  <si>
    <t>Palivizumab</t>
  </si>
  <si>
    <t>humanized monoclonal antibody (IgG1k)</t>
  </si>
  <si>
    <t>S(O)(O)(=O)=O.NCCC(C(=O)NC(C(=O)NC(C(NC1C(NC(C(NC(C(NC(C(NC(C(NC(C(NC(C(NCC1)=O)C(C)O)=O)CCN)=O)CCN)=O)CC(C)C)=O)CC1=CC=CC=C1)=O)CCN)=O)=O)CCN)C(C)O)NC(CCCCC(CC)C)=O</t>
  </si>
  <si>
    <t>1405-20-5</t>
  </si>
  <si>
    <t>chloride</t>
  </si>
  <si>
    <t>glycine </t>
  </si>
  <si>
    <t> histidine </t>
  </si>
  <si>
    <t>S(O)(O)(=O)=O.N[C@@H]1[C@H]([C@@H]([C@H](O[C@@H]1O[C@H]1[C@@H]([C@H]([C@@H](C[C@@H]1N)N)O)O[C@@H]1O[C@@H]([C@H]([C@H]1O)O[C@H]1O[C@H]([C@H]([C@@H]([C@H]1N)O)O)CN)CO)CN)O)O</t>
  </si>
  <si>
    <t>28002-70-2</t>
  </si>
  <si>
    <t>Palladone (Hydromorphone Hydrochloride Extended-release Capsules)</t>
  </si>
  <si>
    <t>Hydromorphone hydrochloride</t>
  </si>
  <si>
    <t>(4R,4aR,7aR,12bS)-9-hydroxy-3-methyl-1,2,4,4a,5,6,7a,13-octahydro-4,12-methanobenzofuro[3,2-e]isoquinolin-7-one hydrochloride</t>
  </si>
  <si>
    <t>O[C@@]1(CC[C@H]2[C@@H]3CCC4=CC(C=C[C@@]4([C@H]3C(C[C@]12C)=O)C)=O)C(CO)=O</t>
  </si>
  <si>
    <t> ammonio methacrylate copolymer type B</t>
  </si>
  <si>
    <t> ethylcellulose</t>
  </si>
  <si>
    <t>synthetic black iron oxide</t>
  </si>
  <si>
    <t>C(CCCCCCCCC(=O)O)(=O)O.C(=O)(O)C1=CC=C(OCCCOC2=CC=C(C(=O)O)C=C2)C=C1</t>
  </si>
  <si>
    <t>90409-78-2</t>
  </si>
  <si>
    <t>Palonosetron HCl Capsules (Aloxi Capsules)</t>
  </si>
  <si>
    <t>Palonosetron hydrochloride</t>
  </si>
  <si>
    <t>(3aS)-2-[(S)-1-Azabicyclo [2.2.2]oct-3-yl]-2,3,3a,4,5,6-hexahydro-1-oxo-1H-benz[de]isoquinoline hydrochloride</t>
  </si>
  <si>
    <t> mono- and di-glycerides of capryl/capric acid</t>
  </si>
  <si>
    <t> polyglyceryl oleate</t>
  </si>
  <si>
    <t> butylated hydroxyanisole</t>
  </si>
  <si>
    <t>Palonosetron hydrochloride (Aloxi)</t>
  </si>
  <si>
    <t>palonosetron hydrochloride</t>
  </si>
  <si>
    <t>(3aS)-2-[(S)-1-Azabicyclo [2.2.2]oct-3-yl]-2,3,3a,4,5,6-hexahydro-1-oxo-1Hbenz[de]isoquinoline hydrochloride</t>
  </si>
  <si>
    <t>citrate buffer</t>
  </si>
  <si>
    <t>Palynziq (Pegvaliase-pqpz Injection, for Subcutaneous Use)</t>
  </si>
  <si>
    <t>Pegvaliase-pqpz</t>
  </si>
  <si>
    <t>(2S)-2-amino-6-[6-(2-methoxyethoxy)hexanoylamino]hexanoic acid</t>
  </si>
  <si>
    <t>CN([C@@H]1C(C(=C([C@]2(C(C3=C(C4=C(C=CC=C4[C@@]([C@H]3[C@@H]([C@@H]12)O)(C)O)O)O)=O)O)O)C(=O)N)=O)C</t>
  </si>
  <si>
    <t>Pamelor (Nortriptyline HCl)</t>
  </si>
  <si>
    <t>nortriptyline HCl</t>
  </si>
  <si>
    <t>N-methyl-3-(2-tricyclo[9.4.0.03,8]pentadeca-1(15),3,5,7,11,13-hexaenylidene)propan-1-amine hydrochloride</t>
  </si>
  <si>
    <t>silicone fluid</t>
  </si>
  <si>
    <t>O[C@H]1C[C@@]2([C@](CC[C@H]2[C@@H]2CCC3=CC(CC[C@@]3([C@@H]12)C)=O)(C(CO)=O)O)C</t>
  </si>
  <si>
    <t>Pamidronate Disodium (Aredia)</t>
  </si>
  <si>
    <t>pamidronate disodium</t>
  </si>
  <si>
    <t>disodium [3-amino-1-hydroxy-1-[hydroxy(oxido)phosphoryl]propyl]-hydroxyphosphinate</t>
  </si>
  <si>
    <t>79-57-2</t>
  </si>
  <si>
    <t> phosphoric acid</t>
  </si>
  <si>
    <t>NC1=CC=C(C=C1)S(=O)(=O)NC=1SC(=NN1)C</t>
  </si>
  <si>
    <t>Pamidronate Disodium Injection (Pamidronate Disodium Injection)</t>
  </si>
  <si>
    <t>Pamidronate disodium</t>
  </si>
  <si>
    <t>C1(=CC=CC=C1)N=NC=1C(=NC(=CC1)N)N</t>
  </si>
  <si>
    <t>mannitol </t>
  </si>
  <si>
    <t>Pancreaze (Pancrelipase Microtablets)</t>
  </si>
  <si>
    <t> pancrelipase</t>
  </si>
  <si>
    <t>disodium 7-oxabicyclo[2.2.1]heptane-2,3-dicarboxylate</t>
  </si>
  <si>
    <t>N[C@@H]1C(N[C@H](C(N[C@H](C(N[C@H](C(N[C@H](C(N[C@@H](CSSC1)C(=O)N1[C@@H](CCC1)C(=O)N[C@H](C(=O)NCC(=O)N)CC(C)C)=O)CC(=O)N)=O)CCC(=O)N)=O)[C@@H](C)CC)=O)CC1=CC=C(C=C1)O)=O</t>
  </si>
  <si>
    <t> colloidal anhydrous silica</t>
  </si>
  <si>
    <t> methacrylic acid ethyl acrylate </t>
  </si>
  <si>
    <t> montan glycol wax</t>
  </si>
  <si>
    <t> simethicone emulsion</t>
  </si>
  <si>
    <t> triethyl citrate</t>
  </si>
  <si>
    <t>Pancrecarb (Pancrelipase)</t>
  </si>
  <si>
    <t>pancrelipase</t>
  </si>
  <si>
    <t>50-56-6</t>
  </si>
  <si>
    <t>sodium carbonate</t>
  </si>
  <si>
    <t>cellulose acetate phthalate</t>
  </si>
  <si>
    <t> sodium carboxymethyl starch</t>
  </si>
  <si>
    <t> polyvinylpyrrolidone</t>
  </si>
  <si>
    <t> ursodiol</t>
  </si>
  <si>
    <t>Pancrelipase (Pancrecarb)</t>
  </si>
  <si>
    <t>Cl.OCCN[C@H]1CCC2=C(C=CC=C12)C1=NOC(=N1)C=1C=CC(=C(C#N)C1)OC(C)C</t>
  </si>
  <si>
    <t>Pancrelipase (Ultrase)</t>
  </si>
  <si>
    <t>NC(CC[C@@H](C(=O)N[C@H](C(=O)N[C@H](C(=O)N[C@@H](CCCCNC(COCCOCCNC(COCCOCCNC(CC[C@H](C(=O)O)NC(CCCCCCCCCCCCCCCCC(=O)O)=O)=O)=O)=O)C(=O)N[C@H](C(=O)N[C@H](C(=O)N[C@H](C(=O)N[C@H](C(=O)N[C@H](C(=O)N[C@H](C(=O)N[C@H](C(=O)N[C@H](C(=O)NCC(=O)N[C@H](C(=O)NCC(=O)O)CCCNC(=N)N)CCCNC(=N)N)C(C)C)CC(C)C)CC1=CNC2=CC=CC=C12)C)[C@H](CC)C)CC1=CC=CC=C1)CCC(=O)O)C)C)NC(CNC([C@H](CCC(=O)O)NC([C@H](CC(C)C)NC([C@H](CC1=CC=C(C=C1)O)NC([C@H](CO)NC([C@H](CO)NC([C@H](C(C)C)NC([C@H](CC(=O)O)NC([C@H](CO)NC([C@H]([C@@H](C)O)NC([C@H](CC1=CC=CC=C1)NC([C@H]([C@@H](C)O)NC(CNC([C@H](CCC(=O)O)NC(C(C)(C)NC([C@H](CC1=CN=CN1)N)=O)=O)=O)=O)=O)=O)=O)=O)=O)=O)=O)=O)=O)=O)=O)=O)=O</t>
  </si>
  <si>
    <t> sugar</t>
  </si>
  <si>
    <t> methacrylic acid copolymer (Type C)</t>
  </si>
  <si>
    <t>C1(CC1)N1C=C(C(C2=CC=C(C(=C12)C)C=1C=NC(=C(C1)C)NC)=O)C(=O)O</t>
  </si>
  <si>
    <t>Pancrelipase (Ultresa)</t>
  </si>
  <si>
    <t>245765-41-7</t>
  </si>
  <si>
    <t>Pancrelipase (Viokace)</t>
  </si>
  <si>
    <t>NCC(CC(=O)O)C1=CC=C(C=C1)Cl</t>
  </si>
  <si>
    <t>crosscarmellose sodium</t>
  </si>
  <si>
    <t>F[C@]12[C@H](C[C@@]3([C@]([C@@H](C[C@H]3[C@@H]1CCC1=CC(C=C[C@]21C)=O)C)(C(CO)=O)O)C)O</t>
  </si>
  <si>
    <t>Pancrelipase (Pertzye)</t>
  </si>
  <si>
    <t>50-02-2</t>
  </si>
  <si>
    <t> sodium carbonate</t>
  </si>
  <si>
    <t>Pancrelipase Capsules (Ultrase MT)</t>
  </si>
  <si>
    <t>Cl.C(C)N(CCOC1=C(C=C(C=C1I)C(=O)C1=C(OC2=C1C=CC=C2)CCCC)I)CC</t>
  </si>
  <si>
    <t>hydrogenated castor oil</t>
  </si>
  <si>
    <t> magnesium stearate</t>
  </si>
  <si>
    <t>croscarmellose sodium</t>
  </si>
  <si>
    <t> hydroxypropyl methylcellulose phthalate</t>
  </si>
  <si>
    <t> iron oxides</t>
  </si>
  <si>
    <t>C(C1=CC=CC=C1)(=O)O[C@@H]1[C@@]2(C[C@@H](C(=C([C@H](C([C@@]3([C@H](C[C@H]4OC[C@]4([C@@H]13)OC(C)=O)O)C)=O)OC(C)=O)C2(C)C)C)OC([C@@H]([C@H](C2=CC=CC=C2)NC(C2=CC=CC=C2)=O)O)=O)O</t>
  </si>
  <si>
    <t>Pancrelipase Capsules (Creon)</t>
  </si>
  <si>
    <t>dimethicone</t>
  </si>
  <si>
    <t>hypromellose phthalate</t>
  </si>
  <si>
    <t>Pancrelipase Delayed Release Capsules (Zenpep)</t>
  </si>
  <si>
    <t> hypromellose phthalate</t>
  </si>
  <si>
    <t>33069-62-4</t>
  </si>
  <si>
    <t>Pancrelipase Delayed-Release Minimicrospheres (Creon 5)</t>
  </si>
  <si>
    <t>dibutyl phthalate</t>
  </si>
  <si>
    <t>hydroxypropylmethylcellulose phthalate</t>
  </si>
  <si>
    <t> light mineral oil </t>
  </si>
  <si>
    <t>SC1C(N(C(C1)=O)CCCCCC(=O)N[C@@H](C(C)C)C(=O)N[C@@H](CCCNC(=O)N)C(=O)NC1=CC=C(C=C1)COC(=O)N([C@@H](C(C)C)C(=O)N[C@@H](C(C)C)C(=O)N(C)[C@H]([C@@H](CC(=O)N1[C@@H](CCC1)[C@@H]([C@H](C(=O)N[C@@H]([C@H](C1=CC=CC=C1)O)C)C)OC)OC)[C@H](CC)C)C)=O</t>
  </si>
  <si>
    <t>Pancrelipase Delayed-Released Capsules (Creon 10)</t>
  </si>
  <si>
    <t>C(C)(=O)C1=C(C2=C(N=C(N=C2)NC2=NC=C(C=C2)N2CCNCC2)N(C1=O)C1CCCC1)C</t>
  </si>
  <si>
    <t>Pancrelipase Delayed-Released Capsules (Creon 20)</t>
  </si>
  <si>
    <t>N[C@H](C(=O)O)CCCN=C(N)N</t>
  </si>
  <si>
    <t>74-79-3</t>
  </si>
  <si>
    <t>Pancrelipase Microtablets (Pancreaze)</t>
  </si>
  <si>
    <t> methacrylic acid ethyl acrylate copolymer</t>
  </si>
  <si>
    <t>montan glycol wax</t>
  </si>
  <si>
    <t>Pancrelipase Tablets, Powder (Viokase)</t>
  </si>
  <si>
    <t> Lactose</t>
  </si>
  <si>
    <t>FC1=CC2=C(C(=NO2)C2CCN(CC2)CCC2=C(N=C3N(C2=O)CCCC3O)C)C=C1</t>
  </si>
  <si>
    <t>Pancuronium Bromide Injection (Pavulon)</t>
  </si>
  <si>
    <t>pancuronium bromide</t>
  </si>
  <si>
    <t>[(2S,3S,5S,8R,9S,10S,13S,14S,16S,17R)-17-acetyloxy-10,13-dimethyl-2,16-bis(1-methylpiperidin-1-ium-1-yl)-2,3,4,5,6,7,8,9,11,12,14,15,16,17-tetradecahydro-1H-cyclopenta[a]phenanthren-3-yl] acetate dibromide</t>
  </si>
  <si>
    <t>144598-75-4</t>
  </si>
  <si>
    <t> sodium acetate </t>
  </si>
  <si>
    <t>benzyl alcohol </t>
  </si>
  <si>
    <t>Pandel (Hydrocortisone Probutate Cream)</t>
  </si>
  <si>
    <t>Hydrocortisone probutate</t>
  </si>
  <si>
    <t>[(8S,9S,10R,11S,13S,14S,17R)-11-hydroxy-10,13-dimethyl-3-oxo-17-(2-propanoyloxyacetyl)-2,6,7,8,9,11,12,14,15,16-decahydro-1H-cyclopenta[a]phenanthren-17-yl] butanoate</t>
  </si>
  <si>
    <t>C(CCCCCCCCCCCCCCC)(=O)OC1CCCN2C1=NC(=C(C2=O)CCN2CCC(CC2)C2=NOC1=C2C=CC(=C1)F)C</t>
  </si>
  <si>
    <t>light mineral oil</t>
  </si>
  <si>
    <t> polysorbate 60</t>
  </si>
  <si>
    <t> sorbitan monostearate</t>
  </si>
  <si>
    <t>glyceryl monostearate</t>
  </si>
  <si>
    <t>PEG-20 stearate</t>
  </si>
  <si>
    <t> glyceryl stearate SE</t>
  </si>
  <si>
    <t>butylparaben</t>
  </si>
  <si>
    <t>sodium citrate anhydrous</t>
  </si>
  <si>
    <t>199739-10-1</t>
  </si>
  <si>
    <t>Panhematin (Hemin)</t>
  </si>
  <si>
    <t>Hemin</t>
  </si>
  <si>
    <t>3-[18-(2-carboxyethyl)-8,13-bis(ethenyl)-3,7,12,17-tetramethyl-23H-porphyrin-21-id-2-yl]propanoic acid</t>
  </si>
  <si>
    <t>Panitumumab Injection for Intravenous Use (Vectibix)</t>
  </si>
  <si>
    <t>Panitumumab </t>
  </si>
  <si>
    <t>recombinant, human IgG2 kappa monoclonal antibody</t>
  </si>
  <si>
    <t>53-03-2</t>
  </si>
  <si>
    <t>Panobinostat Capsules (Farydak)</t>
  </si>
  <si>
    <t>panobinostat lactate</t>
  </si>
  <si>
    <t>(E)-N-hydroxy-3-[4-[[2-(2-methyl-1H-indol-3-yl)ethylamino]methyl]phenyl]prop-2-enamide 2-hydroxypropanoic acid</t>
  </si>
  <si>
    <t> pregelatinized starch</t>
  </si>
  <si>
    <t>Panretin (Alitretinoin)</t>
  </si>
  <si>
    <t>alitretinoin</t>
  </si>
  <si>
    <t>(2E,4E,6Z,8E)-3,7-dimethyl-9-(2,6,6-trimethylcyclohexen-1-yl)nona-2,4,6,8-tetraenoic acid</t>
  </si>
  <si>
    <t>Cl.N12C[C@H](C(CC1)CC2)N2C(C=1C=CC=C3C1[C@@H](C2)CCC3)=O</t>
  </si>
  <si>
    <t>135729-62-3</t>
  </si>
  <si>
    <t> dehydrated alcohol </t>
  </si>
  <si>
    <t>Pantoprazole (Protonix)</t>
  </si>
  <si>
    <t>Pantoprazole sodium</t>
  </si>
  <si>
    <t>sodium 5-(difluoromethoxy)-2-[(3,4-dimethoxypyridin-2-yl)methylsulfinyl]benzimidazol-1-ide</t>
  </si>
  <si>
    <t> calcium stearate</t>
  </si>
  <si>
    <t> iron oxide</t>
  </si>
  <si>
    <t>Pantoprazole Sodium (Protonix I.V.)</t>
  </si>
  <si>
    <t>N[C@H](C(=O)O)CCCCNC(CCCCCOCCOC)=O</t>
  </si>
  <si>
    <t>Papain and Urea (Accuzyme)</t>
  </si>
  <si>
    <t>papain</t>
  </si>
  <si>
    <t>2-(3-aminopropanoylamino)-3-(1H-imidazol-5-yl)propanoic acid</t>
  </si>
  <si>
    <t>1585984-95-7</t>
  </si>
  <si>
    <t>emulsifying wax</t>
  </si>
  <si>
    <t>fragrance</t>
  </si>
  <si>
    <t> isopropyl palmitate</t>
  </si>
  <si>
    <t>potassium phosphate monobasic</t>
  </si>
  <si>
    <t xml:space="preserve"> urea</t>
  </si>
  <si>
    <t>urea</t>
  </si>
  <si>
    <t>Cl.CNCCC=C1C2=CC=CC=C2CCC2=CC=CC=C12</t>
  </si>
  <si>
    <t>894-71-3</t>
  </si>
  <si>
    <t>Papaverine (Papaverine)</t>
  </si>
  <si>
    <t>Papaverine hydrochloride</t>
  </si>
  <si>
    <t>6,7-dimethoxy-1- veratrylisoquinoline hydrochloride</t>
  </si>
  <si>
    <t>pharmaceutical glaze</t>
  </si>
  <si>
    <t> sucrose</t>
  </si>
  <si>
    <t>NCCC(P(=O)([O-])O)(O)P([O-])(=O)O.[Na+].[Na+]</t>
  </si>
  <si>
    <t>Papaverine Hydrochloride Injection (Papaverine Injection)</t>
  </si>
  <si>
    <t>Papaverine Hydrochloride</t>
  </si>
  <si>
    <t>chlorobutanol</t>
  </si>
  <si>
    <t>Papaverine Injection (Papaverine Hydrochloride Injection)</t>
  </si>
  <si>
    <t>C12C(C(C(CC1)O2)C(=O)[O-])C(=O)[O-].[Na+].[Na+]</t>
  </si>
  <si>
    <t>Parafon Forte (Chlorzoxazone)</t>
  </si>
  <si>
    <t>Chlorzoxazone</t>
  </si>
  <si>
    <t>5-chloro-3H-1,3-benzoxazol-2-one</t>
  </si>
  <si>
    <t> docusate sodium</t>
  </si>
  <si>
    <t> lactose (hydrous)</t>
  </si>
  <si>
    <t>ParaGard (Intrauterine Copper Contraceptive)</t>
  </si>
  <si>
    <t xml:space="preserve"> intrauterine copper </t>
  </si>
  <si>
    <t>copper iud</t>
  </si>
  <si>
    <t>BARIUM SULFATE</t>
  </si>
  <si>
    <t>Paraplatin (Carboplatin)</t>
  </si>
  <si>
    <t> Carboplatin</t>
  </si>
  <si>
    <t>azanide cyclobutane-1,1-dicarboxylic acid platinum(2+)</t>
  </si>
  <si>
    <t>azanide cyclobutane-1,1-dicarboxylic acidcplatinum(2+)</t>
  </si>
  <si>
    <t>50-28-2</t>
  </si>
  <si>
    <t>Parathyroid Hormone for Injection (Natpara)</t>
  </si>
  <si>
    <t xml:space="preserve"> parathyroid hormone</t>
  </si>
  <si>
    <t>(4S)-5-[[(2S)-1-[[(2S)-1-[[(2S)-1-[[(2S)-1-[[(2S)-1-[[(2S)-1-[[(2S)-6-amino-1-[[(2S)-6-amino-1-[[(2S)-1-[[(2S)-1-[[(2S)-1-[[(2S)-1-[[(2S)-1-[[(2S)-4-amino-1-[[(2S)-1-amino-1-oxo-3-phenylpropan-2-yl]amino]-1,4-dioxobutan-2-yl]amino]-3-(1H-imidazol-5-yl)-1-oxopropan-2-yl]amino]-3-methyl-1-oxobutan-2-yl]amino]-3-carboxy-1-oxopropan-2-yl]amino]-4-carboxy-1-oxobutan-2-yl]amino]-4-methyl-1-oxopentan-2-yl]amino]-1-oxohexan-2-yl]amino]-1-oxohexan-2-yl]amino]-5-carbamimidamido-1-oxopentan-2-yl]amino]-4-methyl-1-oxopentan-2-yl]amino]-3-(1H-indol-3-yl)-1-oxopropan-2-yl]amino]-4-carboxy-1-oxobutan-2-yl]amino]-3-methyl-1-oxobutan-2-yl]amino]-5-carbamimidamido-1-oxopentan-2-yl]amino]-4-[[(2S)-2-[[(2S)-2-[[(2S)-2-[[(2S)-2-[[(2S)-2-[[(2S)-6-amino-2-[[2-[[(2S)-2-[[(2S)-4-amino-2-[[(2S)-2-[[(2S)-2-amino-4-methylsulfanylbutanoyl]amino]-3-(1H-imidazol-5-yl)propanoyl]amino]-4-oxobutanoyl]amino]-4-methylpentanoyl]amino]acetyl]amino]hexanoyl]amino]-3-(1H-imidazol-5-yl)propanoyl]amino]-4-methylpentanoyl]amino]-3-hydroxypropanoyl]amino]-3-hydroxypropanoyl]amino]-4-methylsulfanylbutanoyl]amino]-5-oxopentanoic acid</t>
  </si>
  <si>
    <t>Parcopa (Carbidopa and Levodopa Extended-release Tablets)</t>
  </si>
  <si>
    <t>Carbidopa</t>
  </si>
  <si>
    <t>(2S)-3-(3,4-dihydroxyphenyl)-2-hydrazinyl-2-methylpropanoic acid</t>
  </si>
  <si>
    <t>Levodopa</t>
  </si>
  <si>
    <t>(2S)-2-amino-3-(3,4-dihydroxyphenyl)propanoic acid</t>
  </si>
  <si>
    <t>Paregoric (Anhydrous Morphine)</t>
  </si>
  <si>
    <t>Anhydrous Morphine</t>
  </si>
  <si>
    <t>(4R,4aR,7S,7aR,12bS)-3-methyl-2,4,4a,7,7a,13-hexahydro-1H-4,12-methanobenzofuro[3,2-e]isoquinoline-7,9-diol</t>
  </si>
  <si>
    <t>Alcohol</t>
  </si>
  <si>
    <t>anise oil</t>
  </si>
  <si>
    <t> benzoic acid</t>
  </si>
  <si>
    <t>NC[C@H](CC(=O)O)CC(C)C</t>
  </si>
  <si>
    <t>148553-50-8</t>
  </si>
  <si>
    <t>Paremyd (Hydroxyamphetamine Hydrobromide, Tropicamide)</t>
  </si>
  <si>
    <t>hydroxyamphetamine Hydrobromide</t>
  </si>
  <si>
    <t>4-(2-aminopropyl)phenol hydrobromide</t>
  </si>
  <si>
    <t>Benzalkonium Chloride</t>
  </si>
  <si>
    <t>tropicamide</t>
  </si>
  <si>
    <t>N-ethyl-3-hydroxy-2-phenyl-N-(pyridin-4-ylmethyl)propanamide</t>
  </si>
  <si>
    <t>Paricalcitol (Zemplar Capsules)</t>
  </si>
  <si>
    <t>Paricalcitol</t>
  </si>
  <si>
    <t>(1R,3R)-5-[(2E)-2-[(1R,3aS,7aR)-1-[(E,2R,5S)-6-hydroxy-5,6-dimethylhept-3-en-2-yl]-7a-methyl-2,3,3a,5,6,7-hexahydro-1H-inden-4-ylidene]ethylidene]cyclohexane-1,3-diol</t>
  </si>
  <si>
    <t>triglycerides</t>
  </si>
  <si>
    <t>alcohol</t>
  </si>
  <si>
    <t>Paricalcitol Tablets (Zemplar )</t>
  </si>
  <si>
    <t>Parlodel (Bromocriptine Mesylate)</t>
  </si>
  <si>
    <t>bromocriptine mesylate</t>
  </si>
  <si>
    <t>(6aR,9R)-5-bromo-N-[(1S,2S,4R,7S)-2-hydroxy-7-(2-methylpropyl)-5,8-dioxo-4-propan-2-yl-3-oxa-6,9-diazatricyclo[7.3.0.02,6]dodecan-4-yl]-7-methyl-6,6a,8,9-tetrahydro-4H-indolo[4,3-fg]quinoline-9-carboxamide methanesulfonic acid</t>
  </si>
  <si>
    <t>Parnate (Tranylcypromine)</t>
  </si>
  <si>
    <t>Tranylcypromine sulfate</t>
  </si>
  <si>
    <t>trans-2-phenylcyclopropylamine sulfate (2:1)</t>
  </si>
  <si>
    <t>polyethylene glycol 400 </t>
  </si>
  <si>
    <t>Paromomycin Sulfate (Paromomycin Sulfate Capsules)</t>
  </si>
  <si>
    <t>Paromomycin sulfate</t>
  </si>
  <si>
    <t>(2S,3S,4R,5R,6R)-5-amino-2-(aminomethyl)-6-[(2R,3S,4R,5S)-5-[(1R,2R,3S,5R,6S)-3,5-diamino-2-[(2S,3R,4R,5S,6R)-3-amino-4,5-dihydroxy-6-(hydroxymethyl)oxan-2-yl]oxy-6-hydroxycyclohexyl]oxy-4-hydroxy-2-(hydroxymethyl)oxolan-3-yl]oxyoxane-3,4-diol sulfuric acid</t>
  </si>
  <si>
    <t>Paromomycin Sulfate Capsules (Paromomycin Sulfate)</t>
  </si>
  <si>
    <t>Paromomycin Sulfate Capsules (Humatin)</t>
  </si>
  <si>
    <t>Paroxetine Capsules 7.5 mg (Brisdelle)</t>
  </si>
  <si>
    <t>paroxetine</t>
  </si>
  <si>
    <t>(3S,4R)-3-(1,3-benzodioxol-5-yloxymethyl)-4-(4-fluorophenyl)piperidine</t>
  </si>
  <si>
    <t> dibasic calcium phosphate</t>
  </si>
  <si>
    <t>Paroxetine Hydrochloride (Paxil)</t>
  </si>
  <si>
    <t>paroxetine hydrochloride</t>
  </si>
  <si>
    <t>(3S,4R)-3-(1,3-benzodioxol-5-yloxymethyl)-4-(4-fluorophenyl)piperidine hydrochloride</t>
  </si>
  <si>
    <t>dibasic calcium phosphate dihydrate</t>
  </si>
  <si>
    <t>polyethylene glycols</t>
  </si>
  <si>
    <t>Paroxetine Hydrochloride (Paxil-CR)</t>
  </si>
  <si>
    <t>[Br-].[Br-].C(C)(=O)O[C@@H]1[C@H](C[C@@]2([C@H]3CC[C@@]4([C@H]([C@H](C[C@H]4[C@@H]3CC[C@H]2C1)[N+]1(CCCCC1)C)OC(C)=O)C)C)[N+]1(CCCCC1)C</t>
  </si>
  <si>
    <t>polyvinylpyrrolidone</t>
  </si>
  <si>
    <t>glyceryl behenate</t>
  </si>
  <si>
    <t>methacrylic acid copolymer type C</t>
  </si>
  <si>
    <t>C(CCC)(=O)O[C@@]1(CC[C@H]2[C@@H]3CCC4=CC(CC[C@@]4([C@H]3[C@H](C[C@]12C)O)C)=O)C(COC(CC)=O)=O</t>
  </si>
  <si>
    <t>72590-77-3</t>
  </si>
  <si>
    <t>Paroxetine Mesylate (Pexeva)</t>
  </si>
  <si>
    <t>Paroxetine mesylate</t>
  </si>
  <si>
    <t>(3S,4R)-3-(1,3-benzodioxol-5-yloxymethyl)-4-(4-fluorophenyl)piperidine methanesulfonic acid</t>
  </si>
  <si>
    <t>hydroxypropylcellulose</t>
  </si>
  <si>
    <t>ferric oxide red</t>
  </si>
  <si>
    <t>C(=O)(O)CCC1=C(C=2C=C3C(=C(C(=CC=4C(=C(C(=CC5=C(C(=C([N-]5)C=C1N2)CCC(=O)O)C)N4)C)C=C)N3)C)C=C)C</t>
  </si>
  <si>
    <t>Parsabiv (Etelcalcetide for Injection)</t>
  </si>
  <si>
    <t>etelcalcetide</t>
  </si>
  <si>
    <t>(2R)-3-[[(2S)-2-acetamido-3-[[(2R)-1-[[(2R)-1-[[(2R)-1-[[(2R)-1-[[(2R)-1-[[(2R)-1-amino-5-(diaminomethylideneamino)-1-oxopentan-2-yl]amino]-1-oxopropan-2-yl]amino]-5-(diaminomethylideneamino)-1-oxopentan-2-yl]amino]-5-(diaminomethylideneamino)-1-oxopentan-2-yl]amino]-5-(diaminomethylideneamino)-1-oxopentan-2-yl]amino]-1-oxopropan-2-yl]amino]-3-oxopropyl]disulfanyl]-2-aminopropanoic acid</t>
  </si>
  <si>
    <t>succinic acid</t>
  </si>
  <si>
    <t>Paser (Aminosalicylic Acid)</t>
  </si>
  <si>
    <t>Aminosalicylic acid</t>
  </si>
  <si>
    <t>4-Amino-2-hydroxybenzoic acid</t>
  </si>
  <si>
    <t>hydroxypropyl methyl cellulose</t>
  </si>
  <si>
    <t>microcystalline cellulose</t>
  </si>
  <si>
    <t>Pasireotide Diaspartate for Injection (Signifor)</t>
  </si>
  <si>
    <t>Pasireotide diaspartate</t>
  </si>
  <si>
    <t>(2S)-2-aminobutanedioic acid [(3S,6S,9S,12R,15S,18S,20R)-9-(4-aminobutyl)-3-benzyl-12-(1H-indol-3-ylmethyl)-2,5,8,11,14,17-hexaoxo-15-phenyl-6-[(4-phenylmethoxyphenyl)methyl]-1,4,7,10,13,16-hexazabicyclo[16.3.0]henicosan-20-yl] N-(2-aminoethyl)carbamate</t>
  </si>
  <si>
    <t>Tartaric acid</t>
  </si>
  <si>
    <t>Pasireotide for Injectable Suspension, for Intramuscular Use (Signifor-LAR)</t>
  </si>
  <si>
    <t>Pasireotide pamoate</t>
  </si>
  <si>
    <t>[(3S,6S,9S,12R,15S,18S,20R)-9-(4-aminobutyl)-3-benzyl-12-(1H-indol-3-ylmethyl)-2,5,8,11,14,17-hexaoxo-15-phenyl-6-[(4-phenylmethoxyphenyl)methyl]-1,4,7,10,13,16-hexazabicyclo[16.3.0]henicosan-20-yl] N-(2-aminoethyl)carbamate 4-[(3-carboxy-2-hydroxynaphthalen-1-yl)methyl]-3-hydroxynaphthalene-2-carboxylic acid</t>
  </si>
  <si>
    <t>OC(C(=O)O)C.ONC(\C=C\C1=CC=C(C=C1)CNCCC1=C(NC2=CC=CC=C12)C)=O</t>
  </si>
  <si>
    <t>960055-56-5</t>
  </si>
  <si>
    <t>Pataday (Olopatadine Hydrochloride Ophthalmic Solution)</t>
  </si>
  <si>
    <t>Olopatadine hydrochloride</t>
  </si>
  <si>
    <t>2-[(11Z)-11-[3-(dimethylamino)propylidene]-6H-benzo[c][1]benzoxepin-2-yl]acetic acid hydrochloride</t>
  </si>
  <si>
    <t>C\C(=C/C(=O)O)\C=C\C=C(/C=C/C1=C(CCCC1(C)C)C)\C</t>
  </si>
  <si>
    <t>5300-03-8</t>
  </si>
  <si>
    <t> dibasic sodium phosphate</t>
  </si>
  <si>
    <t> benzalkonium chloride</t>
  </si>
  <si>
    <t>Patanase Nasal Spray (Olopatadine Hydrochloride Nasal Spray)</t>
  </si>
  <si>
    <t>FC(OC1=CC2=C([N-]C(=N2)S(=O)CC2=NC=CC(=C2OC)OC)C=C1)F.[Na+]</t>
  </si>
  <si>
    <t> hydrochloric acid </t>
  </si>
  <si>
    <t>144-82-1</t>
  </si>
  <si>
    <t>Patanol (Olopatadine)</t>
  </si>
  <si>
    <t>NCCC(=O)NC(C(=O)O)CC1=CN=CN1</t>
  </si>
  <si>
    <t>305-84-0</t>
  </si>
  <si>
    <t>Patiromer Powder for Suspension in Water for Oral Administration (Veltassa)</t>
  </si>
  <si>
    <t>patiromer sorbitex calcium</t>
  </si>
  <si>
    <t>cross-linked polymer of calcium 2-fluoroprop-2-enoate with diethenylbenzene and octa-1,7-diene, D-glucitol</t>
  </si>
  <si>
    <t>Patisiran Lipid Complex Injection (Onpattro)</t>
  </si>
  <si>
    <t>Small Interfering Ribonucleic Acids (siRNAs)</t>
  </si>
  <si>
    <t> (6Z,9Z,28Z,31Z)-heptatriaconta-6,9,28,31tetraen- 19-yl-4-(dimethylamino) butanoate (DLin-MC3-DMA)</t>
  </si>
  <si>
    <t>1,2-distearoyl-sn-glycero-3-phosphocholine (DSPC)</t>
  </si>
  <si>
    <t> α-(3’-{[1,2-di(myristyloxy)propanoxy] carbonylamino}propyl)-ω-methoxy</t>
  </si>
  <si>
    <t>polyoxyethylene</t>
  </si>
  <si>
    <t xml:space="preserve">potassium phosphate monobasic anhydrous </t>
  </si>
  <si>
    <t>sodium phosphate dibasic heptahydrate </t>
  </si>
  <si>
    <t>CC=1N=C(SC1C1=CC(=NC=C1)C(C(F)(F)F)(C)C)NC(=O)N1[C@@H](CCC1)C(=O)N</t>
  </si>
  <si>
    <t>1217486-61-7</t>
  </si>
  <si>
    <t>NC(CC[C@@H](C(=O)N[C@@H](CC(=O)O)C(=O)N[C@H](C(=O)N[C@H](C(=O)N)CO)CO)NC([C@H](CC1=CC=CC=C1)NC([C@H](CCCN=C(N)N)NC(=O)[C@H]1N(CCC1)C([C@H](CC(=O)O)NC([C@H](CC(=O)O)NC([C@H](CS)NC([C@H]([C@@H](C)O)N)=O)=O)=O)=O)=O)=O)=O</t>
  </si>
  <si>
    <t>Pavulon (Pancuronium Bromide Injection)</t>
  </si>
  <si>
    <t>Paroxetine hydrochloride</t>
  </si>
  <si>
    <t>NC(=O)N</t>
  </si>
  <si>
    <t>57-13-6</t>
  </si>
  <si>
    <t>sodium acetate </t>
  </si>
  <si>
    <t> benzyl alcohol</t>
  </si>
  <si>
    <t>sodium chloride </t>
  </si>
  <si>
    <t>sodium hydroxid</t>
  </si>
  <si>
    <t>Paxil (Paroxetine Hydrochloride)</t>
  </si>
  <si>
    <t>Cl.COC=1C=C2C=CN=C(C2=CC1OC)CC1=CC(OC)=C(OC)C=C1</t>
  </si>
  <si>
    <t>61-25-6</t>
  </si>
  <si>
    <t> polyethylene glycols</t>
  </si>
  <si>
    <t>Paxil-CR (Paroxetine Hydrochloride)</t>
  </si>
  <si>
    <t>Pazeo (Olopatadine Hydrochloride Ophthalmic Solution)</t>
  </si>
  <si>
    <t>hydroxypropyl-gamma-cyclodextrin</t>
  </si>
  <si>
    <t>boric acid</t>
  </si>
  <si>
    <t>Pazopanib Tablets (Votrient)</t>
  </si>
  <si>
    <t>Pazopanib</t>
  </si>
  <si>
    <t>5-[[4-[(2,3-dimethyl-2H-indazol-6-yl)methylamino]-2- pyrimidinyl]amino]-2-methylbenzenesulfonamide monohydrochloride</t>
  </si>
  <si>
    <t>Magnesium stearate</t>
  </si>
  <si>
    <t>ClC=1C=CC2=C(NC(O2)=O)C1</t>
  </si>
  <si>
    <t>95-25-0</t>
  </si>
  <si>
    <t>PCE (Erythromycin PCE)</t>
  </si>
  <si>
    <t>Erythromycin</t>
  </si>
  <si>
    <t>(3R, 4S, 5S, 6R, 7R, 9R, 11R, 12R, 13S, 14R)-4-[(2,6-dideoxy-3-C-methyl-3-O-methyl-L-ribo-hexopyranosyl)oxy]-14-ethyl-7,12,13-trihydroxy-3,5,7,9,11,13-hexamethyl-6-[[3,4,6trideoxy-3-(dimethylamino)-β-D-xylo-hexopyranosyl]oxy]oxacyclotetradecane-2,10-dion</t>
  </si>
  <si>
    <t>Cellulosic polymers</t>
  </si>
  <si>
    <t>citrate ester</t>
  </si>
  <si>
    <t>hydrogenated vegetable oil wax</t>
  </si>
  <si>
    <t>stearic acid </t>
  </si>
  <si>
    <t>vanillin</t>
  </si>
  <si>
    <t>Pediapred (Prednisolone Sodium)</t>
  </si>
  <si>
    <t>Prednisolone sodium phosphate</t>
  </si>
  <si>
    <t>[Pt+2].C1(CCC1)(C(=O)O)C(=O)O.[NH2-].[NH2-]</t>
  </si>
  <si>
    <t> edetate disodium</t>
  </si>
  <si>
    <t>sodium biphosphate</t>
  </si>
  <si>
    <t> sorbitol</t>
  </si>
  <si>
    <t>raspberry flavor</t>
  </si>
  <si>
    <t>Pediarix (Diphtheria, Tetanus Toxoids and Acellular Pertussis Adsorbed, Hepatitis B and Inactivated Poliovirus Vaccine)</t>
  </si>
  <si>
    <t>diphtheria toxoid</t>
  </si>
  <si>
    <t>CC=1C=CC(N(C1)C1=CC=CC=C1)=O</t>
  </si>
  <si>
    <t>53179-13-8</t>
  </si>
  <si>
    <t>FORMALDEHYDE</t>
  </si>
  <si>
    <t>ALUMINUM HYDROXIDE</t>
  </si>
  <si>
    <t>ALUMINUM PHOSPHATE</t>
  </si>
  <si>
    <t>tetanus toxoid</t>
  </si>
  <si>
    <t>Pediazole (Erythromycin and Sulfisoxazole)</t>
  </si>
  <si>
    <t xml:space="preserve"> erythromycin ethylsuccinate</t>
  </si>
  <si>
    <t>4-O-[(2S,3R,4S,6R)-4-(dimethylamino)-2-[[(3R,4S,5S,6R,7R,9R,11R,12R,13S,14R)-14-ethyl-7,12,13-trihydroxy-4-[(2R,4R,5S,6S)-5-hydroxy-4-methoxy-4,6-dimethyloxan-2-yl]oxy-3,5,7,9,11,13-hexamethyl-2,10-dioxo-oxacyclotetradec-6-yl]oxy]-6-methyloxan-3-yl] 1-O-ethyl butanedioate</t>
  </si>
  <si>
    <t>NCCCC[C@@H](C(=O)N[C@H](C(=O)N[C@H](C(=O)N[C@H](C(=O)N[C@H](C(=O)N[C@H](C(=O)N[C@H](C(=O)N[C@H](C(=O)N[C@H](C(=O)N)CC1=CC=CC=C1)CC(=O)N)CC1=CN=CN1)C(C)C)CC(=O)O)CCC(=O)O)CC(C)C)CCCCN)NC([C@H](CCCNC(=N)N)NC([C@H](CC(C)C)NC([C@H](CC1=CNC2=CC=CC=C12)NC([C@H](CCC(=O)O)NC([C@H](C(C)C)NC([C@H](CCCNC(=N)N)NC([C@H](CCC(=O)O)NC([C@H](CCSC)NC([C@H](CO)NC([C@H](CO)NC([C@H](CC(C)C)NC([C@H](CC1=CN=CN1)NC([C@H](CCCCN)NC(CNC([C@H](CC(C)C)NC([C@H](CC(=O)N)NC([C@H](CC1=CN=CN1)NC([C@H](CCSC)N)=O)=O)=O)=O)=O)=O)=O)=O)=O)=O)=O)=O)=O)=O)=O)=O)=O)=O</t>
  </si>
  <si>
    <t>101026-47-5</t>
  </si>
  <si>
    <t> Citric acid</t>
  </si>
  <si>
    <t> magnesium aluminum silicate</t>
  </si>
  <si>
    <t>poloxamer</t>
  </si>
  <si>
    <t> sodium carboxymethylcellulose</t>
  </si>
  <si>
    <t> sodium citrate</t>
  </si>
  <si>
    <t>sucrose </t>
  </si>
  <si>
    <t> artificial flavoring</t>
  </si>
  <si>
    <t>sulfisoxazole acetyl</t>
  </si>
  <si>
    <t>N-(3,4-Dimethyl-5-isoxazolyl)-N-sulfanilylacetamide</t>
  </si>
  <si>
    <t>OC=1C=C(C=CC1O)C[C@](C(=O)O)(C)NN</t>
  </si>
  <si>
    <t>28860-95-9</t>
  </si>
  <si>
    <t>Pediotic (Neomycin, Polymyxin B and Hydrocortisone)</t>
  </si>
  <si>
    <t>Neomycin sulfate</t>
  </si>
  <si>
    <t>5-amino-2-(aminomethyl)-6-[4,6-diamino-2-[4-[3-amino-6-(aminomethyl)-4,5-dihydroxyoxan-2-yl]oxy-3-hydroxy-5-(hydroxymethyl)oxolan-2-yl]oxy-3-hydroxycyclohexyl]oxyoxane-3,4-diol sulfuric acid</t>
  </si>
  <si>
    <t>910463-68-2</t>
  </si>
  <si>
    <t> mineral oil</t>
  </si>
  <si>
    <t>polyoxyl 40 stearate</t>
  </si>
  <si>
    <t>N[C@H](C(=O)O)CC1=CC(=C(C=C1)O)O</t>
  </si>
  <si>
    <t>Polymyxin B sulfate</t>
  </si>
  <si>
    <t>N-[4-amino-1-[[1-[[4-amino-1-oxo-1-[[6,9,18-tris(2-aminoethyl)-15-benzyl-3-(1-hydroxyethyl)-12-(2-methylpropyl)-2,5,8,11,14,17,20-heptaoxo-1,4,7,10,13,16,19-heptazacyclotricos-21-yl]amino]butan-2-yl]amino]-3-hydroxy-1-oxobutan-2-yl]amino]-1-oxobutan-2-yl]-6-methyloctanamide sulfuric acid</t>
  </si>
  <si>
    <t>Hydrocortisone</t>
  </si>
  <si>
    <t>11β, 17, 21-trihydroxypregn-4-ene-3,20-dione</t>
  </si>
  <si>
    <t>1134-47-0</t>
  </si>
  <si>
    <t>Pedtrace (Zinc, Copper, Manganese and Chromium Intravenous Solution)</t>
  </si>
  <si>
    <t>zinc</t>
  </si>
  <si>
    <t>Zinc Sulfate heptahydrate</t>
  </si>
  <si>
    <t>Br.NC(CC1=CC=C(C=C1)O)C</t>
  </si>
  <si>
    <t>140-36-3</t>
  </si>
  <si>
    <t>Sulfuric acid</t>
  </si>
  <si>
    <t>copper</t>
  </si>
  <si>
    <t>Cupric Sulfate pentahydrate</t>
  </si>
  <si>
    <t>C(C)N(C(C(CO)C1=CC=CC=C1)=O)CC1=CC=NC=C1</t>
  </si>
  <si>
    <t>Manganese</t>
  </si>
  <si>
    <t>Manganese Sulfate monohydrate</t>
  </si>
  <si>
    <t>OC([C@H](/C=C/[C@@H](C)[C@H]1CC[C@H]2\C(\CCC[C@]12C)=C\C=C1C[C@H](C[C@@H](C1)O)O)C)(C)C</t>
  </si>
  <si>
    <t>131918-61-1</t>
  </si>
  <si>
    <t>choromium</t>
  </si>
  <si>
    <t>Chromic Chloride hexahydrate</t>
  </si>
  <si>
    <t>Pedvax HIB (Haemophilus b Conjugate Vaccine)</t>
  </si>
  <si>
    <t>Haemophilus b</t>
  </si>
  <si>
    <t>Haemophilus influenzae type b</t>
  </si>
  <si>
    <t>OC1=C(N(S(C2=C1C=CC=C2)(=O)=O)C)C(=O)NC2=NC=CC=C2</t>
  </si>
  <si>
    <t>36322-90-4</t>
  </si>
  <si>
    <t>amorphous aluminum hydroxyphosphate sulfate </t>
  </si>
  <si>
    <t>S(=O)(=O)(OC=1C=CC=2C3CC[C@@]4(C(CCC4C3CCC2C1)=O)C)[O-].[Na+]</t>
  </si>
  <si>
    <t>C1(CC1)C1=NC2=CC=CC=C2C(=C1/C=C/[C@H](C[C@H](CC(=O)O)O)O)C1=CC=C(C=C1)F</t>
  </si>
  <si>
    <t>147511-69-1</t>
  </si>
  <si>
    <t>PEG Electrolytes Solution (CoLyte)</t>
  </si>
  <si>
    <t>PEG</t>
  </si>
  <si>
    <t>ethane-1,2-diol</t>
  </si>
  <si>
    <t>natural and artificial orange powder</t>
  </si>
  <si>
    <t>saccharin sodium</t>
  </si>
  <si>
    <t>PEG-3350, Sodium Chloride, Sodium Bicarbonate and Potassium Chloride (TriLyte)</t>
  </si>
  <si>
    <t>CS(=O)(=O)O.BrC=1NC2=CC=CC=3C4=C[C@H](CN([C@@H]4CC1C32)C)C(=O)N[C@@]3(O[C@]2([C@@H]1CCCN1C([C@@H](N2C3=O)CC(C)C)=O)O)C(C)C</t>
  </si>
  <si>
    <t>22260-51-1</t>
  </si>
  <si>
    <t>PEG-3350, Sodium Chloride, Sodium Bicarbonate and Potassium Chloride (GaviLyte-H Tablets and Oral Solution)</t>
  </si>
  <si>
    <t>S(=O)(=O)(O)O.C1(=CC=CC=C1)[C@H]1[C@@H](C1)N.C1(=CC=CC=C1)[C@H]1[C@@H](C1)N</t>
  </si>
  <si>
    <t>13492-01-8</t>
  </si>
  <si>
    <t>D&amp;C red # 27/phloxine aluminum lake</t>
  </si>
  <si>
    <t>PEG-3350, sodium sulfate, sodium bicarbonate, sodium chloride and potassium chloride (GaviLyte-G)</t>
  </si>
  <si>
    <t>PEG-3350, sodium sulfate, sodium bicarbonate, sodium chloride and potassium chloride (GaviLyte-C)</t>
  </si>
  <si>
    <t>S(O)(O)(=O)=O.N[C@@H]1[C@H]([C@@H]([C@@H](O[C@@H]1O[C@@H]1[C@H](O[C@H]([C@@H]1O)O[C@H]1[C@@H]([C@H](C[C@H]([C@@H]1O)N)N)O[C@H]1O[C@@H]([C@H]([C@@H]([C@H]1N)O)O)CO)CO)CN)O)O</t>
  </si>
  <si>
    <t>1263-89-4</t>
  </si>
  <si>
    <t>MALTODEXTRIN</t>
  </si>
  <si>
    <t>PEG-3350, Sodium Sulfate, Sodium Chloride, Potassium Chloride, Sodium Ascorbate, Ascorbic Acid (MoviPrep)</t>
  </si>
  <si>
    <t>aspartame</t>
  </si>
  <si>
    <t> acesulfame potassium</t>
  </si>
  <si>
    <t> lemon flavoring</t>
  </si>
  <si>
    <t>Peg-Intron (Peginterferon alfa-2b)</t>
  </si>
  <si>
    <t> peginterferon alfa-2b</t>
  </si>
  <si>
    <t>ethane-1,2-diol sodium diiodomethanesulfonate N-propyl-N-[2-(2,4,6-trichlorophenoxy)ethyl]imidazole-1-carboxamide</t>
  </si>
  <si>
    <t>dibasic sodium phosphate anhydrous</t>
  </si>
  <si>
    <t>monobasic sodium phosphate dihydrate</t>
  </si>
  <si>
    <t>Pegademase Bovine (Adagen)</t>
  </si>
  <si>
    <t>pegademase bovine</t>
  </si>
  <si>
    <t>monomethoxypolyethylene glycol succinimidyl) 11-17­adenosine deaminase</t>
  </si>
  <si>
    <t>O[C@H]1[C@@H](O[C@@H]([C@@H]([C@@H]1O)O)CO)O[C@@H]([C@@H]([C@H](CO)O)O)[C@@H](CO)O</t>
  </si>
  <si>
    <t>585-86-4</t>
  </si>
  <si>
    <t>Monobasic sodium phosphate</t>
  </si>
  <si>
    <t>Dibasic sodium phosphate</t>
  </si>
  <si>
    <t>Peganone (Ethotoin)</t>
  </si>
  <si>
    <t>ethotoin</t>
  </si>
  <si>
    <t>3-ethyl-5-phenyl-2,4-imidazolidinedione</t>
  </si>
  <si>
    <t>O1COC2=C1C=CC(=C2)OC[C@@H]2CNCC[C@H]2C2=CC=C(C=C2)F</t>
  </si>
  <si>
    <t>Acacia</t>
  </si>
  <si>
    <t>sodium carboxymethylcellulose</t>
  </si>
  <si>
    <t>19774-82-4</t>
  </si>
  <si>
    <t>Cl.O1COC2=C1C=CC(=C2)OC[C@@H]2CNCC[C@H]2C2=CC=C(C=C2)F</t>
  </si>
  <si>
    <t>78246-49-8</t>
  </si>
  <si>
    <t>Pegaptanib Sodium (Macugen)</t>
  </si>
  <si>
    <t>pegaptanib sodium</t>
  </si>
  <si>
    <t>7-[[(2S)-2,6-bis(2-methoxyethoxycarbonylamino)hexanoyl]amino]heptoxy-methylphosphinic acid sodium</t>
  </si>
  <si>
    <t>monobasic sodium phosphate monohydrate</t>
  </si>
  <si>
    <t> dibasic sodium phosphate heptahydrate</t>
  </si>
  <si>
    <t>Pegaspargase (Oncaspar)</t>
  </si>
  <si>
    <t>L-asparagine amidohydrolase, covalently conjugated to monomethoxypolyethylene glycol (mPEG)</t>
  </si>
  <si>
    <t>Pegasys (Peginterferon alfa-2a)</t>
  </si>
  <si>
    <t>Peginterferon alfa-2a</t>
  </si>
  <si>
    <t>acetic acid</t>
  </si>
  <si>
    <t> polysorbate 80 </t>
  </si>
  <si>
    <t> sodium acetate trihydrate</t>
  </si>
  <si>
    <t>CS(=O)(=O)O.O1COC2=C1C=CC(=C2)OC[C@@H]2CNCC[C@H]2C2=CC=C(C=C2)F</t>
  </si>
  <si>
    <t>217797-14-3</t>
  </si>
  <si>
    <t>Pegfilgrastim (Neulasta)</t>
  </si>
  <si>
    <t>Pegfilgrastim</t>
  </si>
  <si>
    <t>N-(3-hydroxypropyl)methionylcolony-stimulating factor (human), 1-ether with α-methyl-ω-hydroxypoly(oxyethylene)</t>
  </si>
  <si>
    <t>C(C)(=O)O[C@@]1(CC[C@H]2[C@@H]3C[C@@H](C4=CC(CC[C@@]4([C@H]3CC[C@]12C)C)=O)C)C(C)=O</t>
  </si>
  <si>
    <t> acetate </t>
  </si>
  <si>
    <t>O[C@H]1[C@@H]([C@H](C(C1)=O)C\C=C/CCCC(=O)O)\C=C\[C@H](CCCCC)O</t>
  </si>
  <si>
    <t>363-24-6</t>
  </si>
  <si>
    <t>Pegfilgrastim-apgf Injection (Nyvepria)</t>
  </si>
  <si>
    <t>Pegfilgrastim-bmez Injection (Ziextenzo)</t>
  </si>
  <si>
    <t>Pegfilgrastim-bmez</t>
  </si>
  <si>
    <t>S(=O)(=O)(OC1=CC=C(C=C1)C(C1=CC=C(C=C1)OS(=O)(=O)[O-])C1=NC=CC=C1)[O-].[Na+].[Na+]</t>
  </si>
  <si>
    <t>Pegfilgrastim-cbqv Injection (Udenyca)</t>
  </si>
  <si>
    <t>Pegfilgrastim-cbqv</t>
  </si>
  <si>
    <t>[O-2].[Mg+2]</t>
  </si>
  <si>
    <t>Pegfilgrastim-jmdb Injection, for Subcutaneous Use (Fulphila)</t>
  </si>
  <si>
    <t>Pegfilgrastim-jmdb</t>
  </si>
  <si>
    <t>OC(CC(=O)O)(CC(=O)O)C(=O)O</t>
  </si>
  <si>
    <t>77-92-9</t>
  </si>
  <si>
    <t>Peginesatide (Omontys)</t>
  </si>
  <si>
    <t> Peginesatide</t>
  </si>
  <si>
    <t>pegylated dimeric peptide</t>
  </si>
  <si>
    <t>glacial acetic acid</t>
  </si>
  <si>
    <t>Peginterferon alfa-2a (Pegasys)</t>
  </si>
  <si>
    <t>sodium acetate trihydrate</t>
  </si>
  <si>
    <t>C(C)(=O)N[C@H](CSSC[C@@H](C(=O)O)N)C(=O)N[C@@H](C(=O)N[C@@H](C(=O)N[C@@H](C(=O)N[C@@H](C(=O)N[C@@H](C(=O)N[C@@H](C(=O)N)CCCN=C(N)N)C)CCCN=C(N)N)CCCN=C(N)N)CCCN=C(N)N)C</t>
  </si>
  <si>
    <t>Peginterferon alfa-2b (Peg-Intron)</t>
  </si>
  <si>
    <t>peginterferon alfa-2b</t>
  </si>
  <si>
    <t>NC1=CC(=C(C(=O)O)C=C1)O</t>
  </si>
  <si>
    <t>65-49-6</t>
  </si>
  <si>
    <t>NCCNC(O[C@@H]1C[C@H]2C(N[C@H](C(N[C@@H](C(N[C@H](C(N[C@H](C(N[C@H](C(N2C1)=O)CC1=CC=CC=C1)=O)CC1=CC=C(C=C1)OCC1=CC=CC=C1)=O)CCCCN)=O)CC1=CNC2=CC=CC=C12)=O)C1=CC=CC=C1)=O)=O.N[C@H](C(=O)O)CC(=O)O</t>
  </si>
  <si>
    <t>Peginterferon alfa-2b (Sylatron)</t>
  </si>
  <si>
    <t>C(=O)(O)C=1C(=C(C2=CC=CC=C2C1)CC1=C(C(=CC2=CC=CC=C12)C(=O)O)O)O.NCCNC(O[C@@H]1C[C@H]2C(N[C@H](C(N[C@@H](C(N[C@H](C(N[C@H](C(N[C@H](C(N2C1)=O)CC1=CC=CC=C1)=O)CC1=CC=C(C=C1)OCC1=CC=CC=C1)=O)CCCCN)=O)CC1=CNC2=CC=CC=C12)=O)C1=CC=CC=C1)=O)=O</t>
  </si>
  <si>
    <t>396091-79-5</t>
  </si>
  <si>
    <t>Cl.CN(CC\C=C/1\C2=C(COC3=C1C=C(C=C3)CC(=O)O)C=CC=C2)C</t>
  </si>
  <si>
    <t>140462-76-6</t>
  </si>
  <si>
    <t>Peginterferon alfa-2b and Ribavirin Combo Pack (PegIntron and Rebetol Combo Pack)</t>
  </si>
  <si>
    <t>Ribavirin</t>
  </si>
  <si>
    <t>1-[(2R,3R,4S,5R)-3,4-dihydroxy-5-(hydroxymethyl)oxolan-2-yl]-1,2,4-triazole-3-carboxamide</t>
  </si>
  <si>
    <t>Peginterferon Alfa-2b Injection (PegIntron)</t>
  </si>
  <si>
    <t>Peginterferon Beta-1a Injection for Subcutaneous Use (Plegridy)</t>
  </si>
  <si>
    <t>peginterferon beta-1a</t>
  </si>
  <si>
    <t>N2.1-((2RS)-2-Methyl-3-(alpha-methylpoly(oxyethylene)oxy</t>
  </si>
  <si>
    <t>NC1=NC2=NC=C(N=C2C(N1)=O)CNC1=CC=C(C(=O)N[C@H](C(=O)O)CCC(=O)O)C=C1</t>
  </si>
  <si>
    <t>59-30-3</t>
  </si>
  <si>
    <t> L-arginine HCl</t>
  </si>
  <si>
    <t> sodium acetate trihydrate</t>
  </si>
  <si>
    <t> glacial acetic acid</t>
  </si>
  <si>
    <t>0.025/79.665</t>
  </si>
  <si>
    <t>PegIntron (Peginterferon Alfa-2b Injection)</t>
  </si>
  <si>
    <t>PegIntron and Rebetol Combo Pack (Peginterferon alfa-2b and Ribavirin Combo Pack)</t>
  </si>
  <si>
    <t> ribavirin</t>
  </si>
  <si>
    <t>Pegloticase Injection (Krystexxa)</t>
  </si>
  <si>
    <t>pegloticase</t>
  </si>
  <si>
    <t>Polyethylene Glycol-Conjugated Uricase</t>
  </si>
  <si>
    <t>C(C)(=O)NC1C(C(C(OC1O)COS(=O)(=O)O)OC1C(C(C(C(O1)C(=O)O)OC1C(C(C(C(O1)CO)OC1C(C(C(C(O1)C(=O)O)O)O)OS(=O)(=O)O)OS(=O)(=O)O)NS(=O)(=O)O)O)OS(=O)(=O)O)O</t>
  </si>
  <si>
    <t>9005-49-6</t>
  </si>
  <si>
    <t>Disodium Hydrogen Phosphate Dihydrate</t>
  </si>
  <si>
    <t> Sodium Dihydrogen Phosphate Dihydrate</t>
  </si>
  <si>
    <t>N[C@H](C(=O)O)CCCN=C(N)N.C(C)OC([C@H](CCC)N[C@H](C(=O)N1[C@@H](C[C@@H]2CCCC[C@H]12)C(=O)O)C)=O</t>
  </si>
  <si>
    <t>Pegvaliase-pqpz Injection, for Subcutaneous Use (Palynziq)</t>
  </si>
  <si>
    <t>Pegvaliase-pqp</t>
  </si>
  <si>
    <t>(2S)-2-amino-6-[6-(2-methoxyethoxy)hexanamido]hexanoic acid</t>
  </si>
  <si>
    <t> trans-cinnamic acid</t>
  </si>
  <si>
    <t>tromethamine hydrochloride</t>
  </si>
  <si>
    <t>Pegvisomant (Somavert)</t>
  </si>
  <si>
    <t>pegvisomant</t>
  </si>
  <si>
    <t>18-L-aspartic acid-21-L-asparagine-120-L-lysine-167-L-asparagine-168-L-alanine-171-L-serine-172-L-arginine-174-L-serine-179-L-treonine growt hormone (human), reaction product wit polyetylene glycol</t>
  </si>
  <si>
    <t> glycine</t>
  </si>
  <si>
    <t>sodium phosphate dibasic anhydrous</t>
  </si>
  <si>
    <t>[N+](=O)([O-])C=1N=C2OC[C@H](CN2C1)OCC1=CC=C(C=C1)OC(F)(F)F</t>
  </si>
  <si>
    <t>Pegylated Liposomal Doxorubicin Hydrochloride Injection (Caelyx)</t>
  </si>
  <si>
    <t xml:space="preserve"> liposomal doxorubicin</t>
  </si>
  <si>
    <t>(7S,9S)-7-[(2R,4S,5S,6S)-4-amino-5-hydroxy-6-methyloxan-2-yl]oxy-6,9,11-trihydroxy-9-(2-hydroxyacetyl)-4-methoxy-8,10-dihydro-7H-tetracene-5,12-dione</t>
  </si>
  <si>
    <t>Pemazyre (Pemigatinib Tablets)</t>
  </si>
  <si>
    <t>Pemigatinib</t>
  </si>
  <si>
    <t>11-(2,6-difluoro-3,5-dimethoxyphenyl)-13-ethyl-4-(morpholin-4-ylmethyl)-5,7,11,13-tetrazatricyclo[7.4.0.02,6]trideca-1,3,6,8-tetraen-12-one</t>
  </si>
  <si>
    <t>Pembrolizumab for Injection (Keytruda)</t>
  </si>
  <si>
    <t>Pembrolizumab</t>
  </si>
  <si>
    <t>Anticuerpo humanizado contra la PD-1</t>
  </si>
  <si>
    <t>L-histidine</t>
  </si>
  <si>
    <t>Pemetrexed (Alimta)</t>
  </si>
  <si>
    <t>pemetrexed disodium heptahydrate</t>
  </si>
  <si>
    <t>disodium (2S)-2-[[4-[2-(2-amino-4-oxo-3,7-dihydropyrrolo[2,3-d]pyrimidin-5-yl)ethyl]benzoyl]amino]pentanedioate heptahydrate</t>
  </si>
  <si>
    <t>Pemetrexed Injection for Intravenous Use (Pemfexy)</t>
  </si>
  <si>
    <t>Pemetrexed diacid</t>
  </si>
  <si>
    <t>(2S)-2-[[4-[2-(2-amino-4,6-dioxo-5,7-dihydro-3H-pyrrolo[2,3-d]pyrimidin-5-yl)ethyl]benzoyl]amino]pentanedioic acid</t>
  </si>
  <si>
    <t>Pemfexy (Pemetrexed Injection for Intravenous Use)</t>
  </si>
  <si>
    <t>Pemigatinib Tablets (Pemazyre)</t>
  </si>
  <si>
    <t>Cl.CN1N=C2C=C(C=CC2=C1C)CNC1=NC(=NC=C1)NC=1C=CC(=C(C1)S(=O)(=O)N)C</t>
  </si>
  <si>
    <t>Pemirolast Potassium Ophthalmic Solution (Alamast)</t>
  </si>
  <si>
    <t>Pemirolast potassium</t>
  </si>
  <si>
    <t>potassium 9-methyl-3-(1,2,3-triaza-4-azanidacyclopenta-2,5-dien-5-yl)pyrido[1,2-a]pyrimidin-4-one</t>
  </si>
  <si>
    <t> monobasic sodium phosphate</t>
  </si>
  <si>
    <t>Pemoline (Cylert)</t>
  </si>
  <si>
    <t>pemoline</t>
  </si>
  <si>
    <t>2-amino-5-phenyl-1,3-oxazol-4-one</t>
  </si>
  <si>
    <t> magnesium hydroxide</t>
  </si>
  <si>
    <t>C[C@]1(CC(O[C@H]([C@@H]1O)C)O[C@@H]1[C@H](C(O[C@@H]([C@@]([C@@H]([C@H](C([C@@H](C[C@@]([C@@H]([C@H]1C)O[C@H]1[C@H](O)[C@H](C[C@H](O1)C)N(C)C)(C)O)C)=O)C)O)(C)O)CC)=O)C)OC</t>
  </si>
  <si>
    <t>penbutolol sulfate (Levatol)</t>
  </si>
  <si>
    <t>penbutolol sulfate</t>
  </si>
  <si>
    <t>(2S)-1-(tert-butylamino)-3-(2-cyclopentylphenoxy)propan-2-ol sulfuric acid</t>
  </si>
  <si>
    <t>simethicone</t>
  </si>
  <si>
    <t>Penciclovir (Denavir)</t>
  </si>
  <si>
    <t>penciclovir </t>
  </si>
  <si>
    <t>9-[4-hydroxy-3-(hydroxymethyl)butyl] guanine</t>
  </si>
  <si>
    <t> polyoxyl 20 cetostearyl ether</t>
  </si>
  <si>
    <t>Penetrex (Enoxacin)</t>
  </si>
  <si>
    <t>Enoxacin</t>
  </si>
  <si>
    <t>1-ethyl-6-fluoro-1,4-dihydro-4-oxo-7-(1-piperazinyl)-1,8-naphthyridine-3-carboxylic acid sesquihydrate</t>
  </si>
  <si>
    <t>cellulose microcrystalline</t>
  </si>
  <si>
    <t> FD&amp;C Blue No. 2 aluminum lake</t>
  </si>
  <si>
    <t> hydroxypropyl methylcellulose</t>
  </si>
  <si>
    <t> stearate USP, polyethylene glycol, simethicone</t>
  </si>
  <si>
    <t>stearate emulsifiers</t>
  </si>
  <si>
    <t>Penicillamine (Cuprimine)</t>
  </si>
  <si>
    <t>Penicillamine</t>
  </si>
  <si>
    <t>3-mercapto-D-valine</t>
  </si>
  <si>
    <t> D &amp; C Yellow 10</t>
  </si>
  <si>
    <t>C(CCC(=O)O[C@H]1[C@@H](O[C@@H](C[C@@H]1N(C)C)C)O[C@@H]1[C@H]([C@@H]([C@H](C(O[C@@H]([C@@]([C@@H]([C@H](C([C@@H](C[C@@]1(C)O)C)=O)C)O)(C)O)CC)=O)C)O[C@@H]1O[C@H]([C@@H]([C@](C1)(C)OC)O)C)C)(=O)OCC</t>
  </si>
  <si>
    <t>1264-62-6</t>
  </si>
  <si>
    <t>Penicillamine Titratable Tablets (Depen)</t>
  </si>
  <si>
    <t>CC1=NOC(=C1C)N(C(C)=O)S(=O)(C1=CC=C(C=C1)N)=O</t>
  </si>
  <si>
    <t>80-74-0</t>
  </si>
  <si>
    <t>magnesium trisilicate</t>
  </si>
  <si>
    <t> starch</t>
  </si>
  <si>
    <t>Penicillin G Benzathine and Penicillin G Procaine Inj (Bicillin CR)</t>
  </si>
  <si>
    <t>Penicillin G benzathine </t>
  </si>
  <si>
    <t>N,N'-dibenzylethane-1,2-diamine (2S,5R,6R)-3,3-dimethyl-7-oxo-6-[(2-phenylacetyl)amino]-4-thia-1-azabicyclo[3.2.0]heptane-2-carboxylic acid tetrahydrate</t>
  </si>
  <si>
    <t>S(O)(O)(=O)=O.NC1C(C(C(OC1OC1C(C(C(CC1N)N)O)OC1OC(C(C1O)OC1OC(C(C(C1N)O)O)CN)CO)CN)O)O</t>
  </si>
  <si>
    <t>25389-98-4</t>
  </si>
  <si>
    <t>lecithin</t>
  </si>
  <si>
    <t>Penicillin G procaine</t>
  </si>
  <si>
    <t>2-(diethylamino)ethyl 4-aminobenzoate (2S,5R,6R)-3,3-dimethyl-7-oxo-6-[(2-phenylacetyl)amino]-4-thia-1-azabicyclo[3.2.0]heptane-2-carboxylic acid hydrate</t>
  </si>
  <si>
    <t>O[C@@H]1[C@@H]2[C@]3(CCC(C=C3CC[C@H]2[C@@H]2CC[C@](C(CO)=O)([C@]2(C1)C)O)=O)C</t>
  </si>
  <si>
    <t>50-23-7</t>
  </si>
  <si>
    <t> lecithin</t>
  </si>
  <si>
    <t>O.O.O.O.O.O.O.S(=O)(=O)([O-])[O-].[Zn+2]</t>
  </si>
  <si>
    <t>Penicillin G Benzathine and Penicillin G Procaine Injection (Bicillin C-R Tubex)</t>
  </si>
  <si>
    <t>O.O.O.O.O.S(=O)(=O)([O-])[O-].[Cu+2]</t>
  </si>
  <si>
    <t>O.S(=O)(=O)([O-])[O-].[Mn+2]</t>
  </si>
  <si>
    <t>Penicillin G Benzathine and Penicillin G Procaine Injection (Bicillin C-R 900/300)</t>
  </si>
  <si>
    <t>O.O.O.O.O.O.[Cl-].[Cr+3].[Cl-].[Cl-]</t>
  </si>
  <si>
    <t>Penicillin G Benzathine Injectable in Tubex (Bicillin L-A Injectable in Tubex)</t>
  </si>
  <si>
    <t>C(CO)O</t>
  </si>
  <si>
    <t>107-21-1</t>
  </si>
  <si>
    <t>Penicillin G potassium (Pfizerpen)</t>
  </si>
  <si>
    <t>penicillin G potassium</t>
  </si>
  <si>
    <t>potassium (2S,5R,6R)-3,3-dimethyl-7-oxo-6-[(2-phenylacetyl)amino]-4-thia-1-azabicyclo[3.2.0]heptane-2-carboxylate</t>
  </si>
  <si>
    <t> sodium </t>
  </si>
  <si>
    <t>Penicillin G Potassium (Penicillin G Potassium)</t>
  </si>
  <si>
    <t>Penicillin G Potassium</t>
  </si>
  <si>
    <t>Penicillin G Procaine (Penicilling Procaine Injection)</t>
  </si>
  <si>
    <t>Penicillin V Potassium (Penicillin VK)</t>
  </si>
  <si>
    <t>Penicillin V potassium</t>
  </si>
  <si>
    <t>potassium (2S,5R,6R)-3,3-dimethyl-7-oxo-6-[(2-phenoxyacetyl)amino]-4-thia-1-azabicyclo[3.2.0]heptane-2-carboxylate</t>
  </si>
  <si>
    <t>Penicillin VK (Penicillin V Potassium)</t>
  </si>
  <si>
    <t>Penicilling Procaine Injection (Penicillin G Procaine)</t>
  </si>
  <si>
    <t>(2S, 5R, 6R)-3,3-Dimethyl-7-oxo-6-(2-phenylacetamido)-4-thia-1- azabicyclo[3.2.0]heptane-2-carboxylic 2-(diethylamino)ethyl p-aminobenzoate  monohydrate</t>
  </si>
  <si>
    <t> carboxymethylcellulose</t>
  </si>
  <si>
    <t>Penlac (Ciclopirox Topical Solution)</t>
  </si>
  <si>
    <t>ciclopirox</t>
  </si>
  <si>
    <t>6-cyclohexyl-1-hydroxy-4-methylpyridin-2-one</t>
  </si>
  <si>
    <t>C(CC)N(C(=O)N1C=NC=C1)CCOC1=C(C=C(C=C1Cl)Cl)Cl.IC(S(=O)(=O)[O-])I.[Na+].C(CO)O</t>
  </si>
  <si>
    <t>ethyl acetate</t>
  </si>
  <si>
    <t>BUTYL ESTER OF METHYL VINYL ETHER/MALEIC ANHYDRIDE COPOLYMER</t>
  </si>
  <si>
    <t>PENNSAID (Diclofenac Sodium Topical Solution)</t>
  </si>
  <si>
    <t>diclofenac sodium</t>
  </si>
  <si>
    <t>2[(2,6-dichlorophenyl)amino]-benzeneacetic acid, monosodium salt</t>
  </si>
  <si>
    <t>dimethyl sulfoxide</t>
  </si>
  <si>
    <t>Pentacel (Tetanus Toxoid Conjugate)</t>
  </si>
  <si>
    <t>Pentacel vaccine</t>
  </si>
  <si>
    <t>CC=1C(=NC=CC1OCC(F)(F)F)CS(=O)C1=NC2=C(N1)C=CC=C2</t>
  </si>
  <si>
    <t>GLUTARAL </t>
  </si>
  <si>
    <t>ALBUMIN BOVINE</t>
  </si>
  <si>
    <t>STREPTOMYCIN SULFATE</t>
  </si>
  <si>
    <t>NEOMYCIN</t>
  </si>
  <si>
    <t>POLYMYXIN B SULFATE</t>
  </si>
  <si>
    <t>103577-45-3</t>
  </si>
  <si>
    <t>Pentam 300 (Pentamidine Isethionate for Injection)</t>
  </si>
  <si>
    <t> Pentamidine isethionate</t>
  </si>
  <si>
    <t>4-[5-(4-carbamimidoylphenoxy)pentoxy]benzenecarboximidamide 2-hydroxyethanesulfonic acid</t>
  </si>
  <si>
    <t>C(C)N1C(NC(C1=O)C1=CC=CC=C1)=O</t>
  </si>
  <si>
    <t>Pentamidine Isethionate (Nebupent)</t>
  </si>
  <si>
    <t>Pentamidine isethionate</t>
  </si>
  <si>
    <t>[Na].COCCOC(=O)N[C@H](C(=O)NCCCCCCCOP(O)(=O)C)CCCCNC(=O)OCCOC</t>
  </si>
  <si>
    <t>Pentamidine Isethionate for Injection (Pentam 300)</t>
  </si>
  <si>
    <t>Pentasa (Mesalamine)</t>
  </si>
  <si>
    <t> mesalamine</t>
  </si>
  <si>
    <t>5-amino-2-hydroxybenzoic acid</t>
  </si>
  <si>
    <t> acetylated monoglyceride</t>
  </si>
  <si>
    <t>castor oil</t>
  </si>
  <si>
    <t>sugar</t>
  </si>
  <si>
    <t>white wax</t>
  </si>
  <si>
    <t>Pentazocine and Acetaminophen Tablets (Talacen)</t>
  </si>
  <si>
    <t>pentazocine</t>
  </si>
  <si>
    <t>(2R,6R,11R)1,2,3,4,5,6-hexahydro-6,11-dimethyl-3-(3-methyl-2butenyl)-2,6-methano-3-benzazocin-8-ol</t>
  </si>
  <si>
    <t> Colloidal Silicon Dioxide</t>
  </si>
  <si>
    <t> Gelatin</t>
  </si>
  <si>
    <t> Microcrystalline Cellulose</t>
  </si>
  <si>
    <t>Potassium Sorbate</t>
  </si>
  <si>
    <t> Pregelatinized Starch</t>
  </si>
  <si>
    <t>Sodium Lauryl Sulfate</t>
  </si>
  <si>
    <t>Sodium Metabisulfite</t>
  </si>
  <si>
    <t>Sodium Starch Glycolate</t>
  </si>
  <si>
    <t> Stearic Acid</t>
  </si>
  <si>
    <t>Pentazocine and Aspirin (Talwin Compound)</t>
  </si>
  <si>
    <t>1, 2, 3, 4, 5, 6 -hexahydro - 6, 11-dimethyl-3-(3-methyl-2-butenyl)-2, 6-methano-3-benzazocin-8-ol</t>
  </si>
  <si>
    <t> Magnesium Stearate</t>
  </si>
  <si>
    <t>Sodium Lauryl Sulfate</t>
  </si>
  <si>
    <t>Starch</t>
  </si>
  <si>
    <t>Benzoic acid, 2-(acetyloxy)-</t>
  </si>
  <si>
    <t>Pentazocine and Naloxone (Talwin Nx)</t>
  </si>
  <si>
    <t>pentazocine hydrochloride</t>
  </si>
  <si>
    <t>(1R,9R,13R)-1,13-dimethyl-10-(3-methylbut-2-enyl)-10-azatricyclo[7.3.1.02,7]trideca-2(7),3,5-trien-4-ol hydrochloride</t>
  </si>
  <si>
    <t>Colloidal Silicon Dioxide</t>
  </si>
  <si>
    <t> Dibasic Calcium Phosphate</t>
  </si>
  <si>
    <t> D&amp;C Yellow #10</t>
  </si>
  <si>
    <t>FD&amp;C Yellow #6</t>
  </si>
  <si>
    <t> Magnesium Stearate</t>
  </si>
  <si>
    <t> Sodium Lauryl Sulfate</t>
  </si>
  <si>
    <t>Pentazocine Lactate Injection, USP (Talwin Injection)</t>
  </si>
  <si>
    <t>pentazocine lactate</t>
  </si>
  <si>
    <t>(1R,9R,13R)-1,13-dimethyl-10-(3-methylbut-2-enyl)-10-azatricyclo[7.3.1.02,7]trideca-2(7),3,5-trien-4-ol 2-hydroxypropanoic acid</t>
  </si>
  <si>
    <t>Pentetate Calcium Trisodium Inj (Ca-DTPA)</t>
  </si>
  <si>
    <t>Pentetate calcium trisodium</t>
  </si>
  <si>
    <t>calcium trisodium 2-[bis[2-[bis(carboxylatomethyl)amino]ethyl]amino]acetate</t>
  </si>
  <si>
    <t>Pentetate Zinc Trisodium Injection (Zn-DTPA)</t>
  </si>
  <si>
    <t>Pentetate zinc trisodium</t>
  </si>
  <si>
    <t>trisodium zinc 2-[bis[2-[bis(carboxylatomethyl)amino]ethyl]amino]acetate</t>
  </si>
  <si>
    <t>Pentobarbital (Nembutal)</t>
  </si>
  <si>
    <t>pentobarbital</t>
  </si>
  <si>
    <t>sodium 5-ethyl-5-(1-methylbutyl) barbiturate</t>
  </si>
  <si>
    <t>Pentosan Polysulfate Sodium Capsules (Elmiron)</t>
  </si>
  <si>
    <t>Pentosan polysulfate sodium</t>
  </si>
  <si>
    <t>[(2S,3R,4S,5R)-5-hydroxy-2-{[(3R,4S,5R,6R)-6-hydroxy-4,5-bis(sulfooxy)oxan-3-yl]oxy}-4-(sulfooxy)oxan-3-yl]oxidanesulfonic acid</t>
  </si>
  <si>
    <t>Pentostatin for Injection (Nipent)</t>
  </si>
  <si>
    <t>Pentostatin</t>
  </si>
  <si>
    <t>(8R)-3-[(2R,4S,5R)-4-hydroxy-5-(hydroxymethyl)oxolan-2-yl]-7,8-dihydro-4H-imidazo[4,5-d][1,3]diazepin-8-ol</t>
  </si>
  <si>
    <t>Pentothal (Thiopental Sodium)</t>
  </si>
  <si>
    <t>thiopental sodium</t>
  </si>
  <si>
    <t>5-ethyl-5-(1-methylbutyl)-2-thiobarbiturate</t>
  </si>
  <si>
    <t>Pentoxifylline (Trental)</t>
  </si>
  <si>
    <t>pentoxifylline</t>
  </si>
  <si>
    <t>3,7-Dihydro-3,7-dimethyl-1-(5-oxohexyl)-1H-purine-2,6-dione</t>
  </si>
  <si>
    <t>FD&amp;C Red No. 3</t>
  </si>
  <si>
    <t>hypromelloses</t>
  </si>
  <si>
    <t>pentoxifylline (Pentoxifylline Tablets)</t>
  </si>
  <si>
    <t>O[C@H]1[C@@H](O[C@@H]([C@H]1O)CO)N1N=C(N=C1)C(=O)N</t>
  </si>
  <si>
    <t>Pentoxifylline Tablets (pentoxifylline)</t>
  </si>
  <si>
    <t>Pepcid (Famotidine)</t>
  </si>
  <si>
    <t>famotidine</t>
  </si>
  <si>
    <t>3-[[2-(diaminomethylideneamino)-1,3-thiazol-4-yl]methylsulfanyl]-N'-sulfamoylpropanimidamide</t>
  </si>
  <si>
    <t>Pepcid Injection (Famotidine Injection)</t>
  </si>
  <si>
    <t>L-aspartic acid</t>
  </si>
  <si>
    <t>Peramivir Injection (Rapivab)</t>
  </si>
  <si>
    <t>peramivir</t>
  </si>
  <si>
    <t>(1S,2S,3R,4R)-3-[(1S)-1-(acetylamino)-2-ethylbutyl]-4-(carbamimidoylamino)-2hydroxycyclopentanecarboxylic acid</t>
  </si>
  <si>
    <t>36791-04-5</t>
  </si>
  <si>
    <t>Sodium Chloride </t>
  </si>
  <si>
    <t>Perampanel Tablets, for Oral Use (Fycompa)</t>
  </si>
  <si>
    <t> perampanel</t>
  </si>
  <si>
    <t>2-(1′,6′-dihydro-6′-oxo-1′-phenyl[2,3′-bipyridin]-5′-yl)-benzonitrile, hydrate (4:3)</t>
  </si>
  <si>
    <t>low substituted hydroxypropyl cellulose</t>
  </si>
  <si>
    <t>Percocet (Oxycodone and Acetaminophen)</t>
  </si>
  <si>
    <t>14-hydroxydihydrocodeinone</t>
  </si>
  <si>
    <t>Percodan (Aspirin and Oxycodone Hydrochloride)</t>
  </si>
  <si>
    <t>D&amp;C Yellow 10</t>
  </si>
  <si>
    <t>FD&amp;C Yellow 6</t>
  </si>
  <si>
    <t>Morphinan-6-one, 4,5-epoxy-14-hydroxy-3-methoxy-17-methyl-, hydrochloride</t>
  </si>
  <si>
    <t>Perfluoroalkylpolyether (PFPE), Polytetrafluoroethylene (PTFE) (Skin Exposure Paste)</t>
  </si>
  <si>
    <t xml:space="preserve"> (ptfe)</t>
  </si>
  <si>
    <t>polytetrafluoroethylene</t>
  </si>
  <si>
    <t>N[C@H]1C[C@@H](O[C@H]([C@H]1O)C)O[C@@H]1C=2C(=C3C(C=4C(=CC=CC4C(C3=C(C2C[C@](C1)(C(CO)=O)O)O)=O)OC)=O)O</t>
  </si>
  <si>
    <t>FC1=C(C(=C(C=C1OC)OC)F)N1CC2=CN=C3NC(=CC3=C2N(C1=O)CC)CN1CCOCC1</t>
  </si>
  <si>
    <t>1513857-77-6</t>
  </si>
  <si>
    <t>Perflutren Lipid Microsphere (Definity)</t>
  </si>
  <si>
    <t>perflutren lipid</t>
  </si>
  <si>
    <t>sodium phosphate monobasic monohydrate</t>
  </si>
  <si>
    <t>sodium phosphate dibasic heptahydrate</t>
  </si>
  <si>
    <t>Perflutren Protein-Type A Microspheres (Optison)</t>
  </si>
  <si>
    <t>Perflutren</t>
  </si>
  <si>
    <t>O.O.O.O.O.O.O.NC=1NC(C2=C(N1)NC=C2CCC2=CC=C(C(=O)N[C@H](C(=O)[O-])CCC(=O)[O-])C=C2)=O.[Na+].[Na+]</t>
  </si>
  <si>
    <t>Perforomist (Formoterol Fumarate Inhalation Solution)</t>
  </si>
  <si>
    <t>formoterol fumarate dihydrate</t>
  </si>
  <si>
    <t>(E)-but-2-enedioic acid N-[2-hydroxy-5-[1-hydroxy-2-[1-(4-methoxyphenyl)propan-2-ylamino]ethyl]phenyl]formamide dihydrate</t>
  </si>
  <si>
    <t>NC=1NC(C2=C(N1)NC(C2CCC2=CC=C(C(=O)N[C@H](C(=O)O)CCC(=O)O)C=C2)=O)=O</t>
  </si>
  <si>
    <t>Pergolide Mesylate (Permax)</t>
  </si>
  <si>
    <t>Pergolide mesylate</t>
  </si>
  <si>
    <t>(6aR,9R,10aR)-9-(methylsulfanylmethyl)-7-propyl-6,6a,8,9,10,10a-hexahydro-4H-indolo[4,3-fg]quinoline methanesulfonic acid</t>
  </si>
  <si>
    <t>193281-00-4</t>
  </si>
  <si>
    <t> croscarmel lose sodium</t>
  </si>
  <si>
    <t> iron oxide</t>
  </si>
  <si>
    <t>Peridex (Chlorhexidine Gluconate 0.12% Oral Rinse)</t>
  </si>
  <si>
    <t>Chlorhexidine gluconate</t>
  </si>
  <si>
    <t>(1E)-2-[6-[[amino-[(E)-[amino-(4-chloroanilino)methylidene]amino]methylidene]amino]hexyl]-1-[amino-(4-chloroanilino)methylidene]guanidine (2R,3S,4R,5R)-2,3,4,5,6-pentahydroxyhexanoic acid</t>
  </si>
  <si>
    <t>PEG-40 sorbitan diisostearate</t>
  </si>
  <si>
    <t>flavor</t>
  </si>
  <si>
    <t> FD&amp;C Blue No. 1</t>
  </si>
  <si>
    <t>CC1=CC=CN2C1=NC=C(C2=O)C=2[N-]N=NN2.[K+]</t>
  </si>
  <si>
    <t>Perikabiven (Amino Acids, Electrolytes, Dextrose and Lipid Injectable Emulsion for Intravenous Use)</t>
  </si>
  <si>
    <t>amino acids, electrolytes, dextrose and lipid</t>
  </si>
  <si>
    <t>EGG PHOSPHOLIPIDS</t>
  </si>
  <si>
    <t>GLYCERIN</t>
  </si>
  <si>
    <t>ACETIC ACID </t>
  </si>
  <si>
    <t>Perindopril Arginine and Amlodipine Tablets (Prestalia)</t>
  </si>
  <si>
    <t>Perindopril arginine</t>
  </si>
  <si>
    <t>(2S,3aS,7aS)-1-[(2S)-2-[[(2S)-1-ethoxy-1-oxopentan-2-yl]amino]propanoyl]-2,3,3a,4,5,6,7,7a-octahydroindole-2-carboxylic acid (2S)-2-amino-5-(diaminomethylideneamino)pentanoic acid</t>
  </si>
  <si>
    <t>NC=1OC(C(N1)=O)C1=CC=CC=C1</t>
  </si>
  <si>
    <t>2152-34-3</t>
  </si>
  <si>
    <t>Perindopril Erbumine (Aceon)</t>
  </si>
  <si>
    <t>Perindopril erbumine</t>
  </si>
  <si>
    <t>(2S,3aS,7aS)-1-[(2S)-2-[[(2S)-1-ethoxy-1-oxopentan-2-yl]amino]propanoyl]-2,3,3a,4,5,6,7,7a-octahydroindole-2-carboxylic acid 2-methylpropan-2-amine</t>
  </si>
  <si>
    <t>S(O)(O)(=O)=O.C(C)(C)(C)NC[C@@H](COC1=C(C=CC=C1)C1CCCC1)O</t>
  </si>
  <si>
    <t>38363-32-5</t>
  </si>
  <si>
    <t> colloidal silica</t>
  </si>
  <si>
    <t>OCC(CCN1C=2N=C(NC(C2N=C1)=O)N)CO</t>
  </si>
  <si>
    <t>Periochip (Chlorhexidine Chip for Insertion into Periodontal Pockets)</t>
  </si>
  <si>
    <t>chlorhexidine gluconate</t>
  </si>
  <si>
    <t>39809-25-1</t>
  </si>
  <si>
    <t>O.C(C)N1C=C(C(C2=CC(=C(N=C12)N1CCNCC1)F)=O)C(=O)O.O.O.C(C)N1C=C(C(C2=CC(=C(N=C12)N1CCNCC1)F)=O)C(=O)O</t>
  </si>
  <si>
    <t>84294-96-2</t>
  </si>
  <si>
    <t>Periogard (Chlorhexidine Gluconate Oral Rinse)</t>
  </si>
  <si>
    <t>Chlorhexidine Gluconate</t>
  </si>
  <si>
    <t>SC([C@@H](N)C(=O)O)(C)C</t>
  </si>
  <si>
    <t>52-67-5</t>
  </si>
  <si>
    <t>FD&amp;C blue no. 1</t>
  </si>
  <si>
    <t>Periostat (Doxycycline Hyclate)</t>
  </si>
  <si>
    <t>doxycycline hyclate</t>
  </si>
  <si>
    <t>(4S,4aR,5S,5aR,6R,12aR)-4-(dimethylamino)-1,5,10,11,12a-pentahydroxy-6-methyl-3,12-dioxo-4a,5,5a,6-tetrahydro-4H-tetracene-2-carboxamide ethanol hydrate dihydrochloride</t>
  </si>
  <si>
    <t>Peritoneal Dialysis Solution (Dianeal PD-2)</t>
  </si>
  <si>
    <t>dextrose hydrous</t>
  </si>
  <si>
    <t>D-Glucopyranose monohydrate</t>
  </si>
  <si>
    <t>O.O.O.O.CC1([C@@H](N2C([C@H]([C@H]2S1)NC(CC1=CC=CC=C1)=O)=O)C(=O)O)C.C(C1=CC=CC=C1)NCCNCC1=CC=CC=C1</t>
  </si>
  <si>
    <t>Peritoneal Dialysis Solution (Dianeal PD-1)</t>
  </si>
  <si>
    <t>O.CC1([C@@H](N2C([C@H]([C@H]2S1)NC(CC1=CC=CC=C1)=O)=O)C(=O)O)C.NC1=CC=C(C(=O)OCCN(CC)CC)C=C1</t>
  </si>
  <si>
    <t>Perjeta (Pertuzumab)</t>
  </si>
  <si>
    <t>Pertuzumab</t>
  </si>
  <si>
    <t>recombinant humanized monoclonal antibody</t>
  </si>
  <si>
    <t> L-histidine acetate</t>
  </si>
  <si>
    <t>[Cl-].C[N+](CC1=CC=C(C=C1)C(CC)CC(C)C1=CC=CC=C1)(C)C.CC(C)CC.N</t>
  </si>
  <si>
    <t>Perlane (Non-animal stabilized hyaluronic acid (NASHA) Gel)</t>
  </si>
  <si>
    <t xml:space="preserve">hyaluronic acid </t>
  </si>
  <si>
    <t>(3S,4R,6R)-3-[[(2R,4R,5S)-3-acetamido-4-[[(2R,4R,5S)-6-carboxy-3,4,5-trihydroxyoxan-2-yl]oxymethyl]-5-hydroxy-6-(hydroxymethyl)oxan-2-yl]methoxymethyl]-6-[[(2R,4R,5S)-3-acetamido-2,5-dihydroxy-6-(hydroxymethyl)oxan-4-yl]methoxy]-4,5-dihydroxy-5-methyloxane-2-carboxylic acid</t>
  </si>
  <si>
    <t>Perlane-L (Non-animal Stabilized Hyaluronic Acid Injectable Gel with 0.3% Lidocaine)</t>
  </si>
  <si>
    <t>6130-64-9</t>
  </si>
  <si>
    <t>Lidocaine</t>
  </si>
  <si>
    <t>Permax (Pergolide Mesylate)</t>
  </si>
  <si>
    <t>pergolide mesylate</t>
  </si>
  <si>
    <t>croscarmel lose sodium</t>
  </si>
  <si>
    <t>Permethrin (Elimite)</t>
  </si>
  <si>
    <t>permethrin</t>
  </si>
  <si>
    <t>(3-phenoxyphenyl)methyl 3-(2,2-dichloroethenyl)-2,2-dimethylcyclopropane-1-carboxylate</t>
  </si>
  <si>
    <t>fractionated coconut oil</t>
  </si>
  <si>
    <t>isopropyl myristate</t>
  </si>
  <si>
    <t>lanolin alcohols</t>
  </si>
  <si>
    <t>mineral oil</t>
  </si>
  <si>
    <t>polyoxyethylene cetyl ethers</t>
  </si>
  <si>
    <t>Permethrin (Acticin)</t>
  </si>
  <si>
    <t>Perphenazine (Perphenazine Tablets)</t>
  </si>
  <si>
    <t>Perphenazine</t>
  </si>
  <si>
    <t>2-[4-[3-(2-chlorophenothiazin-10-yl)propyl]piperazin-1-yl]ethanol</t>
  </si>
  <si>
    <t> lactose (monohydrate)</t>
  </si>
  <si>
    <t>CC1([C@@H](N2C([C@H]([C@H]2S1)NC(CC1=CC=CC=C1)=O)=O)C(=O)[O-])C.[K+]</t>
  </si>
  <si>
    <t xml:space="preserve"> polyethylene glycol</t>
  </si>
  <si>
    <t xml:space="preserve"> polysorbate 80</t>
  </si>
  <si>
    <t>Perphenazine and Amitriptyline (Etrafon)</t>
  </si>
  <si>
    <t>perphenazine</t>
  </si>
  <si>
    <t>59-92-7</t>
  </si>
  <si>
    <t> acacia</t>
  </si>
  <si>
    <t>calcium phosphate</t>
  </si>
  <si>
    <t>calcium sulfate</t>
  </si>
  <si>
    <t> carnauba wax</t>
  </si>
  <si>
    <t> D&amp;C Yellow No. 10 Al Lake</t>
  </si>
  <si>
    <t>FD&amp;C Yellow No. 6 Al Lake</t>
  </si>
  <si>
    <t>potato starch</t>
  </si>
  <si>
    <t xml:space="preserve"> amitriptyline hydrochloride</t>
  </si>
  <si>
    <t>N,N-dimethyl-3-(2-tricyclo[9.4.0.03,8]pentadeca-1(15),3,5,7,11,13-hexaenylidene)propan-1-amine hydrochloride</t>
  </si>
  <si>
    <t>Perphenazine Tablets (Perphenazine)</t>
  </si>
  <si>
    <t>CC1([C@@H](N2C([C@H]([C@H]2S1)NC(COC1=CC=CC=C1)=O)=O)C(=O)[O-])C.[K+]</t>
  </si>
  <si>
    <t>lactose (monohydrate)</t>
  </si>
  <si>
    <t> starch (corn)</t>
  </si>
  <si>
    <t>Persantine (Dipyridamole)</t>
  </si>
  <si>
    <t>Dipyridamole</t>
  </si>
  <si>
    <t>2-[[2-[bis(2-hydroxyethyl)amino]-4,8-di(piperidin-1-yl)pyrimido[5,4-d]pyrimidin-6-yl]-(2-hydroxyethyl)amino]ethanol</t>
  </si>
  <si>
    <t>acacia</t>
  </si>
  <si>
    <t>edible white ink</t>
  </si>
  <si>
    <t>D&amp;C yellow #10 aluminum lake</t>
  </si>
  <si>
    <t>D&amp;C red #30</t>
  </si>
  <si>
    <t>helendon aluminum pink lake</t>
  </si>
  <si>
    <t>Persantine (Persantine IV)</t>
  </si>
  <si>
    <t>dipyridamole</t>
  </si>
  <si>
    <t>O.NC1=CC=C(C(=O)OCCN(CC)CC)C=C1.CC1([C@@H](N2C([C@H]([C@H]2S1)NC(CC1=CC=CC=C1)=O)=O)C(=O)O)C</t>
  </si>
  <si>
    <t>polyethylene glycol 600</t>
  </si>
  <si>
    <t>tartaric acid</t>
  </si>
  <si>
    <t>Persantine IV (Persantine)</t>
  </si>
  <si>
    <t>C1(CCCCC1)C1=CC(=CC(N1O)=O)C</t>
  </si>
  <si>
    <t>29342-05-0</t>
  </si>
  <si>
    <t>Perseris (Risperidone)</t>
  </si>
  <si>
    <t> risperidone</t>
  </si>
  <si>
    <t>3-[2-[4-(6-fluoro-1,2-benzoxazol-3-yl) piperidin-1- yl] ethyl]-2-methyl-6,7,8,9-tetrahydropyrido[1,2-a] pyrimidin-4-one</t>
  </si>
  <si>
    <t>Pertuzumab (Perjeta)</t>
  </si>
  <si>
    <t>N[C@@H](C(=O)N[C@H]1[C@H]2SC([C@@H](N2C1=O)C(=O)O)(C)C)C1=CC=CC=C1</t>
  </si>
  <si>
    <t>69-53-4</t>
  </si>
  <si>
    <t>Pertuzumab, Trastuzumab, and Hyaluronidase-zzxf Injection (Phesgo)</t>
  </si>
  <si>
    <t> L-histidine hydrochloric monohydrate </t>
  </si>
  <si>
    <t>L-methionine</t>
  </si>
  <si>
    <t>Trastuzumab</t>
  </si>
  <si>
    <t>N-(10-ethyl-18-fluoro-10-hydroxy-19-methyl-5,9-dioxo-8-oxa-4,15-diazahexacyclo[14.7.1.02,14.04,13.06,11.020,24]tetracosa-1,6(11),12,14,16,18,20(24)-heptaen-23-yl)-2-hydroxyacetamide</t>
  </si>
  <si>
    <t>[Na+].ClC1=C(C(=CC=C1)Cl)NC1=C(C=CC=C1)CC(=O)[O-]</t>
  </si>
  <si>
    <t>Hyaluronidase</t>
  </si>
  <si>
    <t>6-(3,3-dimethyl-2-methylideneindol-1-yl)hexanoic acid hydrobromide</t>
  </si>
  <si>
    <t>Pertzye (Pancrelipase)</t>
  </si>
  <si>
    <t>Pancrelipase lipase</t>
  </si>
  <si>
    <t> cellulose acetate phthalate</t>
  </si>
  <si>
    <t>diethyl phthalate</t>
  </si>
  <si>
    <t>ursodiol</t>
  </si>
  <si>
    <t>talc </t>
  </si>
  <si>
    <t>Pancrelipase protease</t>
  </si>
  <si>
    <t>Pancrelipase amylases</t>
  </si>
  <si>
    <t>Pexeva (Paroxetine Mesylate)</t>
  </si>
  <si>
    <t>paroxetine mesylate</t>
  </si>
  <si>
    <t>ferric oxide yellow </t>
  </si>
  <si>
    <t>Pexidartinib Capsules (Turalio )</t>
  </si>
  <si>
    <t>Pexidartinib</t>
  </si>
  <si>
    <t>5-[(5-chloro-1H-pyrrolo[2,3-b]pyridin-3-yl)methyl]-N-[[6-(trifluoromethyl)pyridin-3-yl]methyl]pyridin-2-amine</t>
  </si>
  <si>
    <t>OCCS(=O)(=O)O.C(N)(=N)C1=CC=C(OCCCCCOC2=CC=C(C=C2)C(N)=N)C=C1</t>
  </si>
  <si>
    <t>140-64-7</t>
  </si>
  <si>
    <t> poloxamer 407</t>
  </si>
  <si>
    <t> black iron oxide </t>
  </si>
  <si>
    <t>Pfizerpen (Penicillin G potassium)</t>
  </si>
  <si>
    <t>potassium (2S,5R,6R)-3,3-dimethyl-7-oxo-6-[(2-phenylacetyl)amino]-4-thia-1-azabicyclo[3.2.0]heptane-2-carboxylat</t>
  </si>
  <si>
    <t>Phenazopyridine (Pyridium)</t>
  </si>
  <si>
    <t>Phenazopyridine Hydrochloride</t>
  </si>
  <si>
    <t>3-phenyldiazenylpyridine-2,6-diamine hydrochloride</t>
  </si>
  <si>
    <t>NC=1C=CC(=C(C(=O)O)C1)O</t>
  </si>
  <si>
    <t>89-57-6</t>
  </si>
  <si>
    <t>Phendimetrazine Tartrate (Phendimetrazine Tartrate)</t>
  </si>
  <si>
    <t>Phendimetrazine tartrate</t>
  </si>
  <si>
    <t>(2R,3R)-2,3-dihydroxybutanedioic acid (2S,3S)-3,4-dimethyl-2-phenylmorpholine</t>
  </si>
  <si>
    <t> dibasic calcium phosphate dihydrate</t>
  </si>
  <si>
    <t>C[C@]12CCN([C@H](CC3=C1C=C(C=C3)O)[C@@H]2C)CC=C(C)C</t>
  </si>
  <si>
    <t>359-83-1</t>
  </si>
  <si>
    <t>Phendimetrazine Tartrate Slow Release Capsules (Bontril SR)</t>
  </si>
  <si>
    <t>CC12CCN(C(CC3=C1C=C(C=C3)O)C2C)CC=C(C)C</t>
  </si>
  <si>
    <t>55643-30-6</t>
  </si>
  <si>
    <t>Phendimetrazine Tartrate Tablets (Bontril PDM)</t>
  </si>
  <si>
    <t>Compressible Sugar</t>
  </si>
  <si>
    <t>Confectioner's Sugar</t>
  </si>
  <si>
    <t> Isopropyl Alcohol</t>
  </si>
  <si>
    <t>Lactose Anhydrous</t>
  </si>
  <si>
    <t>Cl.C[C@@]12C=3C=C(C=CC3C[C@@H](N(CC1)CC=C(C)C)[C@@H]2C)O</t>
  </si>
  <si>
    <t>64024-15-3</t>
  </si>
  <si>
    <t>Phenelzine (Nardil)</t>
  </si>
  <si>
    <t>phenelzine sulfate</t>
  </si>
  <si>
    <t>2-phenylethylhydrazine sulfuric acid</t>
  </si>
  <si>
    <t>opadry orange</t>
  </si>
  <si>
    <t>OC(C(=O)O)C.C[C@@]12C=3C=C(C=CC3C[C@@H](N(CC1)CC=C(C)C)[C@@H]2C)O</t>
  </si>
  <si>
    <t>17146-95-1</t>
  </si>
  <si>
    <t>Phenergan (Promethazine)</t>
  </si>
  <si>
    <t>promethazine HCl</t>
  </si>
  <si>
    <t>N,N-dimethyl-1-phenothiazin-10-ylpropan-2-amine hydrochloride</t>
  </si>
  <si>
    <t>C(=O)([O-])CN(CCN(CC(=O)[O-])CCN(CC(=O)[O-])CC(=O)[O-])CC(=O)[O-].[Na+].[Na+].[Na+].[Ca+2]</t>
  </si>
  <si>
    <t> ascorbyl palmitate</t>
  </si>
  <si>
    <t>hard fat</t>
  </si>
  <si>
    <t>C(=O)([O-])CN(CCN(CC(=O)[O-])CCN(CC(=O)[O-])CC(=O)[O-])CC(=O)[O-].[Zn+2].[Na+].[Na+].[Na+]</t>
  </si>
  <si>
    <t>Phenergan Vc (Promethazine HCl and Phenylephrine HCl Syrup)</t>
  </si>
  <si>
    <t>Promethazine hydrochloride</t>
  </si>
  <si>
    <t>C(C)C1(C(NC(NC1=O)=O)=O)C(CCC)C.[Na]</t>
  </si>
  <si>
    <t>Citric acid</t>
  </si>
  <si>
    <t>FD&amp; C yellow #6</t>
  </si>
  <si>
    <t> methyl- paraben</t>
  </si>
  <si>
    <t>propyl- paraben</t>
  </si>
  <si>
    <t> saccharin sodium</t>
  </si>
  <si>
    <t>Phenergan-Codeine (Codeine Phosphate and Promethazine HCl)</t>
  </si>
  <si>
    <t>O[C@H]1[C@@H]([C@H]([C@@H](OC1)O[C@@H]1CO[C@H]([C@@H]([C@H]1OS(=O)(=O)O)OS(=O)(=O)O)O)OS(=O)(=O)O)OS(=O)(=O)O</t>
  </si>
  <si>
    <t>37300-21-3</t>
  </si>
  <si>
    <t>sodium propionate</t>
  </si>
  <si>
    <t>natural flavors</t>
  </si>
  <si>
    <t> D&amp;C Red 33</t>
  </si>
  <si>
    <t>codeine phosphate</t>
  </si>
  <si>
    <t>(4R,4aR,7S,7aR,12bS)-9-methoxy-3-methyl-2,4,4a,7,7a,13-hexahydro-1H-4,12-methanobenzofuro[3,2-e]isoquinolin-7-ol phosphoric acid</t>
  </si>
  <si>
    <t>CN([C@@H]1[C@H]([C@@H](O[C@@H](C1)C)O[C@@H]1[C@H]([C@@H]([C@H](C(O[C@@H]([C@@]([C@@H]([C@H](C([C@@H](C[C@@]1(C)OC)C)=O)C)O)(C)O)CC)=O)C)O[C@@H]1O[C@H]([C@@H]([C@](C1)(C)OC)O)C)C)O)C</t>
  </si>
  <si>
    <t>81103-11-9</t>
  </si>
  <si>
    <t>Phenobarbital (Phenobarbital)</t>
  </si>
  <si>
    <t>Phenobarbital</t>
  </si>
  <si>
    <t>5-Ethyl -5-phenylbarbituric acid</t>
  </si>
  <si>
    <t> lactose </t>
  </si>
  <si>
    <t> sodium starch glycolate</t>
  </si>
  <si>
    <t>O[C@H]1C[C@@H](O[C@@H]1CO)N1C=NC2=C1NC=NC[C@H]2O</t>
  </si>
  <si>
    <t>53910-25-1</t>
  </si>
  <si>
    <t> ethyl alcohol</t>
  </si>
  <si>
    <t>oil of orange</t>
  </si>
  <si>
    <t>FD&amp; C Red #40 </t>
  </si>
  <si>
    <t> FD&amp; C Blue #1</t>
  </si>
  <si>
    <t>Phenobarbital, Hyoscyamine Sulfate, Atropine Sulfate, Scopolamine Hydrobromide Tablets (Donnatal Tablets)</t>
  </si>
  <si>
    <t>C(C)C1(C(NC(NC1=O)=S)=O)C(CCC)C</t>
  </si>
  <si>
    <t>76-75-5</t>
  </si>
  <si>
    <t>Dibasic Calcium Phosphate Dihydrate</t>
  </si>
  <si>
    <t> Compressible Sugar</t>
  </si>
  <si>
    <t>Silicon Dioxide Colloidal</t>
  </si>
  <si>
    <t>Hyoscyamine Sulfate</t>
  </si>
  <si>
    <t>[(1S,5R)-8-methyl-8-azabicyclo[3.2.1]octan-3-yl] (2S)-3-hydroxy-2-phenylpropanoate sulfuric acid</t>
  </si>
  <si>
    <t>CN1C(N(C(C=2N(C=NC12)C)=O)CCCCC(C)=O)=O</t>
  </si>
  <si>
    <t>6493-05-6</t>
  </si>
  <si>
    <t>Atropine Sulfate</t>
  </si>
  <si>
    <t>[(1S,5R)-8-methyl-8-azabicyclo[3.2.1]octan-3-yl] 3-hydroxy-2-phenylpropanoate sulfuric acid</t>
  </si>
  <si>
    <t>Scopolamine Hydrobromide</t>
  </si>
  <si>
    <t>[(1R,2R,4S,5S)-9-methyl-3-oxa-9-azatricyclo[3.3.1.02,4]nonan-7-yl] (2S)-3-hydroxy-2-phenylpropanoate hydrobromide</t>
  </si>
  <si>
    <t>Phenoxybenzamine (Dibenzyline)</t>
  </si>
  <si>
    <t>Phenoxybenzamine Hydrochloride</t>
  </si>
  <si>
    <t>N-(2-Chloroethyl)-N-(1-methyl-2-phenoxyethyl)benzylamine hydrochloride</t>
  </si>
  <si>
    <t> D&amp;C Red No. 33</t>
  </si>
  <si>
    <t>Gelatin NF</t>
  </si>
  <si>
    <t>Lactose NF</t>
  </si>
  <si>
    <t> Silicon Dioxide</t>
  </si>
  <si>
    <t>NC(N)=NC=1SC=C(N1)CSCCC(N)=NS(N)(=O)=O</t>
  </si>
  <si>
    <t>76824-35-6</t>
  </si>
  <si>
    <t>Phentermine (Fastin)</t>
  </si>
  <si>
    <t>Phentermine Hydrochloride</t>
  </si>
  <si>
    <t>phenyl-tertiary-butylamine hydrochloride</t>
  </si>
  <si>
    <t> F D &amp; C Blue 1</t>
  </si>
  <si>
    <t> Methylcellulose</t>
  </si>
  <si>
    <t> Starch</t>
  </si>
  <si>
    <t> Titanium Dioxide</t>
  </si>
  <si>
    <t>Sucrose</t>
  </si>
  <si>
    <t>Invert Sugar</t>
  </si>
  <si>
    <t>Phentermine and Topiramate (Qsymia)</t>
  </si>
  <si>
    <t> phentermine hydrochloride</t>
  </si>
  <si>
    <t>α,α-dimethylphenethylamine hydrochloride</t>
  </si>
  <si>
    <t>FD&amp;C Blue #1</t>
  </si>
  <si>
    <t> FD&amp;C Red #3</t>
  </si>
  <si>
    <t>FD&amp;C Yellow #5 </t>
  </si>
  <si>
    <t>FD&amp;C Yellow #6 </t>
  </si>
  <si>
    <t>Topiramate</t>
  </si>
  <si>
    <t>[(1R,2S,6S,9R)-4,4,11,11-tetramethyl-3,5,7,10,12-pentaoxatricyclo[7.3.0.02,6]dodecan-6-yl]methyl sulfamate</t>
  </si>
  <si>
    <t>C(C)(=O)N[C@@H](C(CC)CC)[C@@H]1[C@@H]([C@H](C[C@H]1NC(N)=N)C(=O)O)O</t>
  </si>
  <si>
    <t>229614-56-6</t>
  </si>
  <si>
    <t>Phentermine Capsules (Ionamin)</t>
  </si>
  <si>
    <t> phentermine</t>
  </si>
  <si>
    <t>2-methyl-1-phenylpropan-2-amine</t>
  </si>
  <si>
    <t>O.O=C1C(=CC(=CN1C1=CC=CC=C1)C1=NC=CC=C1)C1=C(C#N)C=CC=C1.O=C1C(=CC(=CN1C1=CC=CC=C1)C1=NC=CC=C1)C1=C(C#N)C=CC=C1.O=C1C(=CC(=CN1C1=CC=CC=C1)C1=NC=CC=C1)C1=C(C#N)C=CC=C1.O=C1C(=CC(=CN1C1=CC=CC=C1)C1=NC=CC=C1)C1=C(C#N)C=CC=C1.O.O</t>
  </si>
  <si>
    <t>Phentermine Hydrochloride (Adipex-P)</t>
  </si>
  <si>
    <t>Phentermine hydrochloride</t>
  </si>
  <si>
    <t>2-methyl-1-phenylpropan-2-amine hydrochloride</t>
  </si>
  <si>
    <t>O[C@@]12CCC([C@H]3[C@]14C=1C(=C(C=CC1C[C@H]2N(C)CC4)OC)O3)=O</t>
  </si>
  <si>
    <t>76-42-6</t>
  </si>
  <si>
    <t>Corn Starch</t>
  </si>
  <si>
    <t>phentermine hydrochloride (Suprenza)</t>
  </si>
  <si>
    <t>mannitol powder</t>
  </si>
  <si>
    <t>citric acid powder</t>
  </si>
  <si>
    <t>Povidone CL</t>
  </si>
  <si>
    <t>Povidone K 30</t>
  </si>
  <si>
    <t> sucralose</t>
  </si>
  <si>
    <t> peppermint flavor</t>
  </si>
  <si>
    <t>mannitol pregranulated</t>
  </si>
  <si>
    <t>Phentermine Hydrochloride Tablets, USP (Lomaira)</t>
  </si>
  <si>
    <t>Cl.O[C@@]12CCC(C3[C@]14C=1C(=C(C=CC1C[C@H]2N(CC4)C)OC)O3)=O</t>
  </si>
  <si>
    <t>Microcrystalline Cellulose 102</t>
  </si>
  <si>
    <t>Stearic Acid</t>
  </si>
  <si>
    <t>Pharmaceutical Glaze</t>
  </si>
  <si>
    <t>Phentolamine Mesylate (Phentolamine Mesylate for Injection)</t>
  </si>
  <si>
    <t>Phentolamine mesylate</t>
  </si>
  <si>
    <t>FC(C(F)(F)[*:1])(F)[*:2]</t>
  </si>
  <si>
    <t>lyophilized form</t>
  </si>
  <si>
    <t>Phentolamine Mesylate for Injection (Phentolamine Mesylate)</t>
  </si>
  <si>
    <t>Phentolamine Mesylate Injection (OraVerse)</t>
  </si>
  <si>
    <t>Phenylephrine and Ketorolac Injection (Omidria)</t>
  </si>
  <si>
    <t>O.O.OC1=C(C=C(C=C1)C(CNC(CC1=CC=C(C=C1)OC)C)O)NC=O.C(\C=C\C(=O)O)(=O)O</t>
  </si>
  <si>
    <t>Phenylephrine HCl and Pyrilamine Maleate Tannate Chewable Tablets (Deconsal CT)</t>
  </si>
  <si>
    <t>Calcium phosphate dibasic</t>
  </si>
  <si>
    <t>compressible sugar</t>
  </si>
  <si>
    <t> magnesium aluminum silicate</t>
  </si>
  <si>
    <t>tannic acid</t>
  </si>
  <si>
    <t>Pyrilamine Maleate</t>
  </si>
  <si>
    <t>(Z)-but-2-enedioic acid N'-[(4-methoxyphenyl)methyl]-N,N-dimethyl-N'-pyridin-2-ylethane-1,2-diamine</t>
  </si>
  <si>
    <t>CS(=O)(=O)O.CSC[C@H]1CN([C@@H]2CC=3C4=C([C@H]2C1)C=CC=C4NC3)CCC</t>
  </si>
  <si>
    <t>66104-23-2</t>
  </si>
  <si>
    <t>Phenylephrine Hydrochloride Injection (Vazculep)</t>
  </si>
  <si>
    <t>O[C@@H](C(=O)O)[C@H]([C@@H]([C@@H](CO)O)O)O.NC(/N=C(/NC1=CC=C(C=C1)Cl)\N)=NCCCCCCN=C(/N=C(/NC1=CC=C(C=C1)Cl)\N)N</t>
  </si>
  <si>
    <t>sodium citrate dihydrate </t>
  </si>
  <si>
    <t> citric acid monohydrate</t>
  </si>
  <si>
    <t>Phenylephrine Hydrochloride Injection (Biorphen)</t>
  </si>
  <si>
    <t> sodium chloride </t>
  </si>
  <si>
    <t>Phenylephrine Hydrochloride Ophthalmic Solution (Neo-Synephrine)</t>
  </si>
  <si>
    <t>SODIUM CITRATE</t>
  </si>
  <si>
    <t>612548-45-5</t>
  </si>
  <si>
    <t>Phenylephrine, Hydrocodone, CPM (Histinex HC)</t>
  </si>
  <si>
    <t>CC(C)(C)N.C(C)OC([C@H](CCC)N[C@H](C(=O)N1[C@@H](C[C@@H]2CCCC[C@H]12)C(=O)O)C)=O</t>
  </si>
  <si>
    <t>107133-36-8</t>
  </si>
  <si>
    <t>FD&amp;C Yellow No. 6 (Sunset Yellow)</t>
  </si>
  <si>
    <t>flavorings, glycerin</t>
  </si>
  <si>
    <t> maltitol solution</t>
  </si>
  <si>
    <t> sorbitol solution</t>
  </si>
  <si>
    <t>Hydrocodone Bitartrate</t>
  </si>
  <si>
    <t>(4R,4aR,7aR,12bS)-9-methoxy-3-methyl-1,2,4,4a,5,6,7a,13-octahydro-4,12-methanobenzofuro[3,2-e]isoquinolin-7-one (2R,3R)-2,3-dihydroxybutanedioic acid</t>
  </si>
  <si>
    <t>FC=1C=CC=C2[C@@H](N(C(=NC12)N1CCN(CC1)C1=CC(=CC=C1)OC)C1=C(C=CC(=C1)C(F)(F)F)OC)CC(=O)O</t>
  </si>
  <si>
    <t>Chlorpheniramine Maleate</t>
  </si>
  <si>
    <t>(Z)-but-2-enedioic acid 3-(4-chlorophenyl)-N,N-dimethyl-3-pyridin-2-ylpropan-1-amine</t>
  </si>
  <si>
    <t>Phenylephrine, Pyrilamine Maleate, and Dextromethorphan HBr (Deconsal DM)</t>
  </si>
  <si>
    <t>( - )-m- Hydroxy- α- [(methylamino)methyl] benzyl alcohol hydrochloride</t>
  </si>
  <si>
    <t>calcium phosphate dibasic</t>
  </si>
  <si>
    <t> xanthan gum</t>
  </si>
  <si>
    <t>Dextromethorphan HBr</t>
  </si>
  <si>
    <t>(1S,9S,10S)-4-methoxy-17-methyl-17-azatetracyclo[7.5.3.01,10.02,7]heptadeca-2(7),3,5-triene hydrobromide</t>
  </si>
  <si>
    <t>Phenytek Extended Release Capsule (Phenytoin Sodium)</t>
  </si>
  <si>
    <t>Phenytoin sodium</t>
  </si>
  <si>
    <t>5,5-Diphenylhydantoin sodium salt</t>
  </si>
  <si>
    <t>Cl.Cl.O.C(C)O.CN([C@@H]1C(C(=C([C@]2(C(C3=C(C4=C(C=CC=C4[C@@H]([C@H]3[C@@H]([C@@H]12)O)C)O)O)=O)O)O)C(=O)N)=O)C</t>
  </si>
  <si>
    <t>magnesium oxide</t>
  </si>
  <si>
    <t> povidone </t>
  </si>
  <si>
    <t>Phenytoin (Dilantin)</t>
  </si>
  <si>
    <t>phenytoin sodium</t>
  </si>
  <si>
    <t>5,5-diphenyl-2, 4- imidazolidinedione</t>
  </si>
  <si>
    <t>O.OC1[C@H](O)[C@@H](O)[C@H](O)[C@H](O1)CO</t>
  </si>
  <si>
    <t>Phenytoin Oral Suspension (Dilantin 125)</t>
  </si>
  <si>
    <t>8029-43-4</t>
  </si>
  <si>
    <t>banana flavor</t>
  </si>
  <si>
    <t>anhydrous</t>
  </si>
  <si>
    <t>orange oil concentrate</t>
  </si>
  <si>
    <t>polysorbate 40</t>
  </si>
  <si>
    <t>FD&amp;C yellow No. 6</t>
  </si>
  <si>
    <t>Phenytoin Sodium (Phenytek Extended Release Capsule)</t>
  </si>
  <si>
    <t>hydroxyethyl cellulose</t>
  </si>
  <si>
    <t>Phenytoin Tablets (Dilantin Infatabs)</t>
  </si>
  <si>
    <t>C(C)(=O)NC1[C@@H](OC([C@H]([C@H]1CO[C@@H]1OC([C@H]([C@H](C1O)O)O)C(=O)O)O)CO)COC[C@@H]1C(O[C@H](C([C@@H]1O)(C)O)OC[C@H]1C([C@@H](OC([C@H]1O)CO)O)NC(C)=O)C(=O)O</t>
  </si>
  <si>
    <t>Phesgo (Pertuzumab, Trastuzumab, and Hyaluronidase-zzxf Injection)</t>
  </si>
  <si>
    <t>Pertuzumab </t>
  </si>
  <si>
    <t>CC([C@@H](C(=O)O)N(CC1=CC=C(C=C1)C1=C(C=CC=C1)C=1N=NNN1)C(CCCC)=O)C</t>
  </si>
  <si>
    <t>137862-53-4</t>
  </si>
  <si>
    <t>TREHALOSE DIHYDRATE</t>
  </si>
  <si>
    <t>POLYSORBATE 20 </t>
  </si>
  <si>
    <t>METHIONINE</t>
  </si>
  <si>
    <t>137-58-6</t>
  </si>
  <si>
    <t>Phexxi (Lactic Acid, Ctric Acid, and Potassium Bitartrate Vaginal Gel)</t>
  </si>
  <si>
    <t> lactic acid</t>
  </si>
  <si>
    <t>2-hydroxypropanoic acid</t>
  </si>
  <si>
    <t> alginic acid</t>
  </si>
  <si>
    <t>ClC(=CC1C(C1C(=O)OCC1=CC(=CC=C1)OC1=CC=CC=C1)(C)C)Cl</t>
  </si>
  <si>
    <t>2-hydroxypropane-1,2,3-tricarboxylic acid</t>
  </si>
  <si>
    <t>52341-32-9</t>
  </si>
  <si>
    <t>potassium bitartrate</t>
  </si>
  <si>
    <t>potassium (2R, 3R)-2,3,4-trihydroxy-4oxobutanoat</t>
  </si>
  <si>
    <t>Philith (Norethindrone and Ethinyl Estradiol Tablets)</t>
  </si>
  <si>
    <t>ClC1=CC=2N(C3=CC=CC=C3SC2C=C1)CCCN1CCN(CC1)CCO</t>
  </si>
  <si>
    <t> macrogol/polyethylene glycol 8000</t>
  </si>
  <si>
    <t>58-39-9</t>
  </si>
  <si>
    <t>Phisohex (Hexachlorophene)</t>
  </si>
  <si>
    <t>hexachlorophene</t>
  </si>
  <si>
    <t>Phenol, 2,2'-methylenebis[3,4,6-trichloro-</t>
  </si>
  <si>
    <t>entsufon sodium</t>
  </si>
  <si>
    <t>petrolatum</t>
  </si>
  <si>
    <t>lanolin cholesterols</t>
  </si>
  <si>
    <t>polyethylene glycol monostearate</t>
  </si>
  <si>
    <t>lauryl myristyl diethanolamide</t>
  </si>
  <si>
    <t>Phoslo (Calcium Acetate Tablet)</t>
  </si>
  <si>
    <t>calcium acetate</t>
  </si>
  <si>
    <t>calcium diacetate</t>
  </si>
  <si>
    <t>Cl.CN(CCC=C1C2=CC=CC=C2CCC2=CC=CC=C12)C</t>
  </si>
  <si>
    <t>549-18-8</t>
  </si>
  <si>
    <t>Phoslyra (Calcium Acetate Oral Solution)</t>
  </si>
  <si>
    <t>maltitol</t>
  </si>
  <si>
    <t> Magnasweet 110</t>
  </si>
  <si>
    <t>povidone K25 </t>
  </si>
  <si>
    <t>, sucralose </t>
  </si>
  <si>
    <t>artificial black cherry flavor</t>
  </si>
  <si>
    <t>menthol flavor</t>
  </si>
  <si>
    <t>purified water </t>
  </si>
  <si>
    <t>Phosphate Tablets (Primaquine)</t>
  </si>
  <si>
    <t>Primaquine phosphate</t>
  </si>
  <si>
    <t>8-[(4-Amino-1-methylbutyl)amino]-6-methoxyquinoline phosphate</t>
  </si>
  <si>
    <t>OCCN(C=1N=C(C2=C(N1)C(=NC(=N2)N(CCO)CCO)N2CCCCC2)N2CCCCC2)CCO</t>
  </si>
  <si>
    <t>Pregelatinized Starch</t>
  </si>
  <si>
    <t>Lactose Monohydrate</t>
  </si>
  <si>
    <t> Hypromellose</t>
  </si>
  <si>
    <t> Opadry Purple</t>
  </si>
  <si>
    <t>Macrgol/PEG</t>
  </si>
  <si>
    <t>FD&amp;C Red #40 </t>
  </si>
  <si>
    <t>58-32-2</t>
  </si>
  <si>
    <t>FD&amp;C Blue #3</t>
  </si>
  <si>
    <t>Phosphocol (Phosphocol)</t>
  </si>
  <si>
    <t>Phospholine Iodide (Echothiophate Iodide for Ophthalmic Solution)</t>
  </si>
  <si>
    <t>Echothiophate iodide</t>
  </si>
  <si>
    <t>(2-mercaptoethyl) trimethylammonium iodide O,O-diethyl phosphorothioate</t>
  </si>
  <si>
    <t>POTASSIUM ACETATE</t>
  </si>
  <si>
    <t>FC1=CC2=C(C(=NO2)C2CCN(CC2)CCC2=C(N=C3N(C2=O)CCCC3)C)C=C1</t>
  </si>
  <si>
    <t>Photofrin (Porfimer Sodium)</t>
  </si>
  <si>
    <t>porfimer sodium</t>
  </si>
  <si>
    <t>sodium 3-[18-(2-carboxyethyl)-12-ethyl-7-(1-hydroxyethyl)-3,8,13,17-tetramethyl-21,23-dihydroporphyrin-2-yl]propanoic acid</t>
  </si>
  <si>
    <t>NC1=CC=C(C=C1)S(=O)(=O)N(C[C@H]([C@H](CC1=CC=CC=C1)NC(O[C@@H]1[C@H]2[C@@H](OC1)OCC2)=O)O)CC(C)C</t>
  </si>
  <si>
    <t>NCCCC[C@@H](C(=O)N1[C@@H](CCC1)C(=O)O)N[C@@H](CCC1=CC=CC=C1)C(=O)O</t>
  </si>
  <si>
    <t>76547-98-3</t>
  </si>
  <si>
    <t>CN(C(=O)N[C@H](C(=O)N[C@H](CC[C@H](CC1=CC=CC=C1)NC(OCC1=CN=CS1)=O)CC1=CC=CC=C1)CCN1CCOCC1)CC=1N=C(SC1)C(C)C</t>
  </si>
  <si>
    <t>Photrexa Viscous (Riboflavin 5'-Phosphate in 20% Dextran Ophthalmic Solution)</t>
  </si>
  <si>
    <t>riboflavin 5’-phosphate sodium</t>
  </si>
  <si>
    <t>sodium [(2R,3S,4S)-5-(7,8-dimethyl-2,4-dioxobenzo[g]pteridin-10-yl)-2,3,4-trihydroxypentyl] hydrogen phosphate dihydrate</t>
  </si>
  <si>
    <t>PhysioSol (Electrolytes in Water)</t>
  </si>
  <si>
    <t>Magnesium Chloride</t>
  </si>
  <si>
    <t>magnesium chloride hexahydrate</t>
  </si>
  <si>
    <t>Potassium Chloride</t>
  </si>
  <si>
    <t>C(C)C1(C(OCC=2C(N3CC4=C5C(CCC=6C(=C(C=C(N=C4C3=CC12)C56)F)C)NC(CO)=O)=O)=O)O</t>
  </si>
  <si>
    <t>Sodium Acetate</t>
  </si>
  <si>
    <t>sodium acetat</t>
  </si>
  <si>
    <t>Br.CC1(C(N(C2=CC=CC=C12)CCCCCC(=O)O)=C)C</t>
  </si>
  <si>
    <t>Physostigmine Salicylate (Physostigmine Salicylate (injection))</t>
  </si>
  <si>
    <t>Physostigmine Salicylate</t>
  </si>
  <si>
    <t>[(3aR,8bS)-3,4,8b-trimethyl-2,3a-dihydro-1H-pyrrolo[2,3-b]indol-7-yl] N-methylcarbamate 2-hydroxybenzoic acid</t>
  </si>
  <si>
    <t>206361-99-1</t>
  </si>
  <si>
    <t>Physostigmine Salicylate (injection) (Physostigmine Salicylate)</t>
  </si>
  <si>
    <t>Phytonadione (Mephyton)</t>
  </si>
  <si>
    <t>Phytonadione</t>
  </si>
  <si>
    <t>2-methyl-3-phytyl-1, 4-naphthoquinone</t>
  </si>
  <si>
    <t>calcium phosphate</t>
  </si>
  <si>
    <t>Phytonadione Injection (AquaMEPHYTON)</t>
  </si>
  <si>
    <t>polyoxyethylated fatty acid derivative</t>
  </si>
  <si>
    <t>dextrose</t>
  </si>
  <si>
    <t>Picato (Ingenol Mebutate)</t>
  </si>
  <si>
    <t>ingenol mebutate</t>
  </si>
  <si>
    <t>[(1S,4S,5S,6R,9S,10R,12R,14R)-5,6-dihydroxy-7-(hydroxymethyl)-3,11,11,14-tetramethyl-15-oxo-4-tetracyclo[7.5.1.01,5.010,12]pentadeca-2,7-dienyl] (Z)-2-methylbut-2-enoate</t>
  </si>
  <si>
    <t>Pifeltro (Doravirine Tablets)</t>
  </si>
  <si>
    <t>doravirine</t>
  </si>
  <si>
    <t>3-chloro-5-[[1-[(4,5-dihydro-4-methyl-5-oxo-1H-1,2,4-triazol-3- yl)methyl]-1,2-dihydro-2-oxo-4-(trifluoromethyl)-3-pyridinyl]oxy]benzonitrile</t>
  </si>
  <si>
    <t>ClC=1C=C2C(=NC1)NC=C2CC=2C=CC(=NC2)NCC=2C=NC(=CC2)C(F)(F)F</t>
  </si>
  <si>
    <t>1029044-16-3</t>
  </si>
  <si>
    <t>Pilocarpine (Isopto Carpine)</t>
  </si>
  <si>
    <t>pilocarpine hydrochloride</t>
  </si>
  <si>
    <t>(3S,4R)-3-ethyl-4-[(3-methylimidazol-4-yl)methyl]oxolan-2-one hydrochloride</t>
  </si>
  <si>
    <t> hypromellose 2910</t>
  </si>
  <si>
    <t>Pilocarpine Hydrochloride (Salagen)</t>
  </si>
  <si>
    <t>Cl.C1(=CC=CC=C1)N=NC=1C(=NC(=CC1)N)N</t>
  </si>
  <si>
    <t>136-40-3</t>
  </si>
  <si>
    <t>Pilocarpine Hydrochloride Ophthalmic Gel (Pilopine HS)</t>
  </si>
  <si>
    <t>C[C@@H]1N(CCO[C@H]1C1=CC=CC=C1)C.O[C@@H](C(=O)O)[C@H](C(=O)O)O</t>
  </si>
  <si>
    <t>50-58-8</t>
  </si>
  <si>
    <t>carbopol 940</t>
  </si>
  <si>
    <t>carbopol 941</t>
  </si>
  <si>
    <t>Pilopine HS (Pilocarpine Hydrochloride Ophthalmic Gel)</t>
  </si>
  <si>
    <t>carbopol 942</t>
  </si>
  <si>
    <t>carbopol 943</t>
  </si>
  <si>
    <t>Pimavanserin Tablets (Nuplazid)</t>
  </si>
  <si>
    <t>pimavanserin tartrate salt</t>
  </si>
  <si>
    <t>(2R,3R)-2,3-dihydroxybutanedioic acid 1-[(4-fluorophenyl)methyl]-1-(1-methylpiperidin-4-yl)-3-[[4-(2-methylpropoxy)phenyl]methyl]urea</t>
  </si>
  <si>
    <t>Pimecrolimus Cream (Elidel)</t>
  </si>
  <si>
    <t> pimecrolimus</t>
  </si>
  <si>
    <t>(1R,9S,12S,13R,14S,17R,18E,21S,23S,24R,25S,27R)-12-[(1E)-2-{(1R,3R,4S)-4chloro-3-methoxycyclohexyl}-1-methylvinyl]-17-ethyl-1,14-dihydroxy-23,25-dimethoxy-13,19,21,27-tetramethyl11,28-dioxa-4-aza-tricyclo[22.3.1.04,9]octacos-18-ene-2,3,10,16-tetraone</t>
  </si>
  <si>
    <t>mono-and di-glycerides</t>
  </si>
  <si>
    <t> oleyl alcohol</t>
  </si>
  <si>
    <t>sodium cetostearyl sulphate</t>
  </si>
  <si>
    <t>S(O)(O)(=O)=O.C1(=CC=CC=C1)CCNN</t>
  </si>
  <si>
    <t>Pimozide (Orap)</t>
  </si>
  <si>
    <t>156-51-4</t>
  </si>
  <si>
    <t>lactose anhydrous </t>
  </si>
  <si>
    <t>Cl.CN(C(CN1C2=CC=CC=C2SC=2C=CC=CC12)C)C</t>
  </si>
  <si>
    <t>Pimtrea (Desogestrel and Ethinyl Estradiol Tablets)</t>
  </si>
  <si>
    <t>desogestrel</t>
  </si>
  <si>
    <t>58-33-3</t>
  </si>
  <si>
    <t>macrogol/PEG</t>
  </si>
  <si>
    <t>lecithin </t>
  </si>
  <si>
    <t> D&amp;C Yellow No. 10</t>
  </si>
  <si>
    <t> D&amp;C Yellow No. 11</t>
  </si>
  <si>
    <t>FD&amp;C Red No. 41</t>
  </si>
  <si>
    <t>Pindolol (Visken)</t>
  </si>
  <si>
    <t>pindolol</t>
  </si>
  <si>
    <t>1-(Indol-4-yloxy)-3-(isopropylamino)-2-propanol</t>
  </si>
  <si>
    <t>Pioglitazone Hcl and Metformin Hcl (Actoplus MET, Actoplus MET XR)</t>
  </si>
  <si>
    <t>Pioglitazone hydrochloride</t>
  </si>
  <si>
    <t>5-[[4-[2-(5-ethylpyridin-2-yl)ethoxy]phenyl]methyl]-1,3-thiazolidine-2,4-dione hydrochloride</t>
  </si>
  <si>
    <t>hypromellose </t>
  </si>
  <si>
    <t>polyethylene glycol </t>
  </si>
  <si>
    <t> titanium dioxide </t>
  </si>
  <si>
    <t>Metformin hydrochloride</t>
  </si>
  <si>
    <t>3-(diaminomethylidene)-1,1-dimethylguanidine hydrochloride</t>
  </si>
  <si>
    <t>C(C)C1(C(NC(NC1=O)=O)=O)C1=CC=CC=C1</t>
  </si>
  <si>
    <t>Pioglitazone Hydrochloride (Actos)</t>
  </si>
  <si>
    <t>50-06-6</t>
  </si>
  <si>
    <t> carboxymethylcellulose calcium</t>
  </si>
  <si>
    <t>Pioglitazone Hydrochloride and Glimepiride Tablets (Duetact)</t>
  </si>
  <si>
    <t>S(O)(O)(=O)=O.OC[C@@H](C(=O)OC1C[C@@H]2CC[C@H](C1)N2C)C2=CC=CC=C2</t>
  </si>
  <si>
    <t>Glimepiride</t>
  </si>
  <si>
    <t>`</t>
  </si>
  <si>
    <t>N[C@@H]1C(N[C@H](C(NCC(N[C@H](C(NCC(N[C@H](C(N[C@H](C(N[C@@H]2C(N[C@H](C(N[C@H](C(N[C@H](C(N[C@H](C(N[C@H](C(N[C@H](C(N[C@H]3CSSC[C@H](NC([C@@H](NC(CNC([C@@H](NC([C@@H](NC([C@@H](NC([C@@H](NC(CNC([C@@H](NC([C@H](CSSC1)NC3=O)=O)[C@@H](C)O)=O)=O)CO)=O)CSSC2)=O)CCCNC(=N)N)=O)CO)=O)=O)CCCCN)=O)C(N)=O)=O)CC(=O)O)=O)CC2=CC=C(C=C2)O)=O)CCSC)=O)CC(C)C)=O)CCCNC(=N)N)=O)CO)=O)=O)CCCCN)=O)C)=O)=O)CCCCN)=O)=O)CCCCN)=O</t>
  </si>
  <si>
    <t>polysorbate 81</t>
  </si>
  <si>
    <t>Piperacillin and Tazobactam Injection (Zosyn)</t>
  </si>
  <si>
    <t>Piperacillin sodium</t>
  </si>
  <si>
    <t>sodium (2S,5R,6R)-6-[(R)-2-(4-ethyl-2,3-dioxo-1-piperazinecarboxamido)- 2-phenylacetamido]-3,3-dimethyl-7-oxo-4-thia-1-azabicyclo[3.2.0]heptane-2- carboxylate</t>
  </si>
  <si>
    <t>S(O)(O)(=O)=O.OCC(C(=O)OC1C[C@@H]2CC[C@H](C1)N2C)C2=CC=CC=C2</t>
  </si>
  <si>
    <t>2472-17-5</t>
  </si>
  <si>
    <t>Dextrose Hydrous</t>
  </si>
  <si>
    <t>Edetate Disodium Dihydrate</t>
  </si>
  <si>
    <t>Tazobactam sodium</t>
  </si>
  <si>
    <t>sodium (2S,3S,5R)-3-methyl-7-oxo-3-(1H-1,2,3-triazol-1-ylmethyl)-4-thia-1- azabicyclo[3.2.0]heptane-2-carboxylate-4,4-dioxide</t>
  </si>
  <si>
    <t>Br.OC[C@@H](C(=O)OC1C[C@H]2[C@@H]3O[C@@H]3[C@@H](C1)N2C)C2=CC=CC=C2</t>
  </si>
  <si>
    <t>Piperacillin and Tazobactam Pharmacy Bulk Vial (Zosyn Injection)</t>
  </si>
  <si>
    <t>Cl.ClCCN(C(COC1=CC=CC=C1)C)CC1=CC=CC=C1</t>
  </si>
  <si>
    <t>63-92-3</t>
  </si>
  <si>
    <t>Piperacillin Sodium (Pipracil)</t>
  </si>
  <si>
    <t>Cl.C1(=CC=CC=C1)NC(C)(C)C</t>
  </si>
  <si>
    <t>Pipracil (Piperacillin Sodium)</t>
  </si>
  <si>
    <t>Cl.CC(CC1=CC=CC=C1)(C)N</t>
  </si>
  <si>
    <t>1197-21-3</t>
  </si>
  <si>
    <t>Piqray (Alpelisib Tablets)</t>
  </si>
  <si>
    <t> alpelisib</t>
  </si>
  <si>
    <t>(2S)-N1-[4-Methyl-5-[2-(2,2,2- trifluoro-1,1-dimethylethyl)-4-pyridinyl]-2-thiazolyl]-1,2-pyrrolidinedicarboxamide</t>
  </si>
  <si>
    <t>S(N)(OC[C@]12OC(O[C@H]1[C@@H]1OC(O[C@@H]1CO2)(C)C)(C)C)(=O)=O</t>
  </si>
  <si>
    <t>CC(CC1=CC=CC=C1)(C)N</t>
  </si>
  <si>
    <t>122-09-8</t>
  </si>
  <si>
    <t>Pirbuterol (Maxair)</t>
  </si>
  <si>
    <t>pirbuterol acetate</t>
  </si>
  <si>
    <t>acetic acid 6-[2-(tert-butylamino)-1-hydroxyethyl]-2-(hydroxymethyl)pyridin-3-ol</t>
  </si>
  <si>
    <t>Pirfenidone Capsules (Esbriet)</t>
  </si>
  <si>
    <t>Pirfenidone</t>
  </si>
  <si>
    <t>5-methyl-1-phenylpyridin-2-one</t>
  </si>
  <si>
    <t> macrogol (polyethylene glycol)</t>
  </si>
  <si>
    <t>Piroxicam (Feldene)</t>
  </si>
  <si>
    <t>piroxicam</t>
  </si>
  <si>
    <t>4-hydroxy-2-methyl-1,1-dioxo-N-pyridin-2-yl-1λ6,2-benzothiazine-3-carboxamide</t>
  </si>
  <si>
    <t>Blue 1</t>
  </si>
  <si>
    <t>Red 3</t>
  </si>
  <si>
    <t>Blue 2</t>
  </si>
  <si>
    <t>Red 4</t>
  </si>
  <si>
    <t>Pitavastatin (Livalo)</t>
  </si>
  <si>
    <t>pitavastatin</t>
  </si>
  <si>
    <t>(E,3R,5S)-7-[2-cyclopropyl-4-(4-fluorophenyl)quinolin-3-yl]-3,5-dihydroxyhept-6-enoic acid</t>
  </si>
  <si>
    <t>colloidal anhydrous silica</t>
  </si>
  <si>
    <t>Pitavastatin (Nikita)</t>
  </si>
  <si>
    <t>Pitavastatin Tablets for Oral Use (Zypitamag)</t>
  </si>
  <si>
    <t>Pitocin (Oxytocin Injection)</t>
  </si>
  <si>
    <t>Pitolisant Tablets (Wakix)</t>
  </si>
  <si>
    <t>Pitolisant hydrochloride</t>
  </si>
  <si>
    <t>1-{3-[3-(4-chlorophenyl)propoxy]propyl}piperidine hydrochloride</t>
  </si>
  <si>
    <t>COC1=CC=C(C=C1)CN(CCN(C)C)C1=NC=CC=C1.C(\C=C/C(=O)O)(=O)O</t>
  </si>
  <si>
    <t>Pitressin (Vasopressin)</t>
  </si>
  <si>
    <t>vasopressin</t>
  </si>
  <si>
    <t>(2R)-1-[(4S,7S,10S,13R,16S,19S)-19-amino-7-(2-amino-2-oxoethyl)-10-(3-amino-3-oxopropyl)-13-benzyl-16-[(4-hydroxyphenyl)methyl]-6,9,12,15,18-pentaoxo-1,2-dithia-5,8,11,14,17-pentazacycloicosane-4-carbonyl]-N-[(2R)-1-[(2-amino-2-oxoethyl)amino]-5-(diaminomethylideneamino)-1-oxopentan-2-yl]pyrrolidine-2-carboxamide</t>
  </si>
  <si>
    <t>Chlorobutanol</t>
  </si>
  <si>
    <t>Pizensy (Lactitol Tablets)</t>
  </si>
  <si>
    <t>Lactitol</t>
  </si>
  <si>
    <t>(2S,3R,4R,5R)-4-[(2S,3R,4S,5R,6R)-3,4,5-trihydroxy-6-(hydroxymethyl)oxan-2-yl]oxyhexane-1,2,3,5,6-pentol</t>
  </si>
  <si>
    <t>Plan B (Levonorgestrel Emergency Contraception, Morning After Pill)</t>
  </si>
  <si>
    <t> levonorgestrel</t>
  </si>
  <si>
    <t> potato starch</t>
  </si>
  <si>
    <t> dioxide, potato starch, gelatin</t>
  </si>
  <si>
    <t>Plan B One-Step (Levonorgestrel Tablet)</t>
  </si>
  <si>
    <t>STARCH, POTATO</t>
  </si>
  <si>
    <t>ClC1=CC=C(C=C1)C(CCN(C)C)C1=NC=CC=C1.C(\C=C/C(=O)O)(=O)O</t>
  </si>
  <si>
    <t>113-92-8</t>
  </si>
  <si>
    <t>Plaquenil (Hydroxychloroquine)</t>
  </si>
  <si>
    <t>Hydroxychloroquine sulfate</t>
  </si>
  <si>
    <t>2-[4-[(7-chloroquinolin-4-yl)amino]pentyl-ethylamino]ethanol sulfuric acid</t>
  </si>
  <si>
    <t>Cl.OC=1C=C(C(CNC)O)C=CC1</t>
  </si>
  <si>
    <t>154-86-9</t>
  </si>
  <si>
    <t>Hydroxypropyl Methylcellulose</t>
  </si>
  <si>
    <t> Polyethylene glycol 400</t>
  </si>
  <si>
    <t> Polysorbate 80</t>
  </si>
  <si>
    <t>59-33-6</t>
  </si>
  <si>
    <t> Polyethylene glycol 401</t>
  </si>
  <si>
    <t> Polysorbate 81</t>
  </si>
  <si>
    <t>Plasbumin (Albumin - Human Solution for Injection )</t>
  </si>
  <si>
    <t>albumin</t>
  </si>
  <si>
    <t>107452-89-1</t>
  </si>
  <si>
    <t>Acetyltryptophan, Dl-</t>
  </si>
  <si>
    <t>Sodium Caprylate</t>
  </si>
  <si>
    <t>Plasma-Lyte 148 (Multiple Electrolytes Inj)</t>
  </si>
  <si>
    <t>Dextrose Hydrous</t>
  </si>
  <si>
    <t>Br.COC1=CC=2[C@@]34[C@@H]([C@H](CC2C=C1)N(CC4)C)CCCC3</t>
  </si>
  <si>
    <t>125-69-9</t>
  </si>
  <si>
    <t>Plasma-Lyte 148 and 5% Dextrose Injection (Multiple Electrolytes and Dextrose Injection)</t>
  </si>
  <si>
    <t>[Na].C1(=CC=CC=C1)C1(C(NC(N1)=O)=O)C1=CC=CC=C1</t>
  </si>
  <si>
    <t>Plasma-Lyte 56 and 5% Dextrose (Multiple Electrolytes and Dextrose Injection in AVIVA Plastic Container)</t>
  </si>
  <si>
    <t>C1(=CC=CC=C1)C1(C(NC(N1)=O)=O)C1=CC=CC=C1</t>
  </si>
  <si>
    <t>57-41-0</t>
  </si>
  <si>
    <t>Plasma-Lyte 56 and Dextrose (Multiple Electrolytes and Dextrose Injection in Viaflex Plastic Container)</t>
  </si>
  <si>
    <t>Plasma-Lyte M and 5% Dextrose Injection (Multiple Electrolytes and Dextrose Injection)</t>
  </si>
  <si>
    <t>PlasmaLyte A (Multiple Electrolytes Injection)</t>
  </si>
  <si>
    <t> Sodium Chloride</t>
  </si>
  <si>
    <t>Sodium Gluconate</t>
  </si>
  <si>
    <t>Sodium Acetate Trihydrate</t>
  </si>
  <si>
    <t> Potassium Chloride</t>
  </si>
  <si>
    <t>PlasmaLyte R (Multiple Electrolytes Injection)</t>
  </si>
  <si>
    <t xml:space="preserve"> Sodium Acetate Trihydrate</t>
  </si>
  <si>
    <t>Sodium Lactate </t>
  </si>
  <si>
    <t>Sodium Lactate</t>
  </si>
  <si>
    <t>OC(C(=O)O)C</t>
  </si>
  <si>
    <t>86-35-1</t>
  </si>
  <si>
    <t>Calcium Chloride</t>
  </si>
  <si>
    <t>O[C@@H](C(=O)[O-])[C@H](C(=O)O)O.[K+]</t>
  </si>
  <si>
    <t>Platinol (Cisplatin for Injection)</t>
  </si>
  <si>
    <t>cisplatin</t>
  </si>
  <si>
    <t>azane dichloroplatinum</t>
  </si>
  <si>
    <t>Mannito</t>
  </si>
  <si>
    <t>C(C1=C(C(=CC(=C1Cl)Cl)Cl)O)C1=C(C(=CC(=C1Cl)Cl)Cl)O</t>
  </si>
  <si>
    <t>Platinol-AQ (Cisplatin Injection)</t>
  </si>
  <si>
    <t>C(C)(=O)[O-].C(C)(=O)[O-].[Ca+2]</t>
  </si>
  <si>
    <t>Plavix (Clopidogrel Bisulfate)</t>
  </si>
  <si>
    <t>clopidogrel bisulfate</t>
  </si>
  <si>
    <t>methyl (2S)-2-(2-chlorophenyl)-2-(6,7-dihydro-4H-thieno[3,2-c]pyridin-5-yl)acetate sulfuric acid</t>
  </si>
  <si>
    <t>hypromellose 2910</t>
  </si>
  <si>
    <t>P(=O)(O)(O)O.NCCCC(C)NC=1C=C(C=C2C=CC=NC12)OC</t>
  </si>
  <si>
    <t>hypromellose 2911</t>
  </si>
  <si>
    <t>Plazomicin Injection, for Intravenous Use (Zemdri)</t>
  </si>
  <si>
    <t>plazomicin sulfate</t>
  </si>
  <si>
    <t>(2S)-4-amino-N-[(1R,2S,3S,4R,5S)-5-amino-4-[[(2S,3R)-3-amino-6-[(2-hydroxyethylamino)methyl]-3,4-dihydro-2H-pyran-2-yl]oxy]-2-[(2R,3R,4R,5R)-3,5-dihydroxy-5-methyl-4-(methylamino)oxan-2-yl]oxy-3-hydroxycyclohexyl]-2-hydroxybutanamide sulfuric acid</t>
  </si>
  <si>
    <t>63-45-6</t>
  </si>
  <si>
    <t>C(C)(=O)[O-].[Na+]</t>
  </si>
  <si>
    <t>Plecanatide Tablets (Trulance)</t>
  </si>
  <si>
    <t>plecanatide</t>
  </si>
  <si>
    <t>(2S)-2-[[(1R,4S,7S,10S,13S,16R,19S,22S,25R,32S,38R)-10-(2-amino-2-oxoethyl)-25-[[(2S)-4-carboxy-2-[[(2S)-3-carboxy-2-[[(2S)-2,4-diamino-4-oxobutanoyl]amino]propanoyl]amino]butanoyl]amino]-22-(2-carboxyethyl)-32-[(1R)-1-hydroxyethyl]-4-methyl-19-(2-methylpropyl)-3,6,9,12,15,18,21,24,30,33,36-undecaoxo-7,13-di(propan-2-yl)-27,28,40,41-tetrathia-2,5,8,11,14,17,20,23,31,34,37-undecazabicyclo[14.13.13]dotetracontane-38-carbonyl]amino]-4-methylpentanoic acid</t>
  </si>
  <si>
    <t>P(OCC)(OCC)([O-])=S.[I-].SCC[N+](C)(C)C.SCC[N+](C)(C)C</t>
  </si>
  <si>
    <t>Plegisol (Potassium Chloride, Sodium Chloride, Calcium Chloride, and Magnesium Chloride Injection Solution)</t>
  </si>
  <si>
    <t>calcium chloride</t>
  </si>
  <si>
    <t xml:space="preserve"> magnesium chloride</t>
  </si>
  <si>
    <t>magnesium chloride</t>
  </si>
  <si>
    <t xml:space="preserve"> potassium chloride </t>
  </si>
  <si>
    <t>potassium chloride</t>
  </si>
  <si>
    <t>Plegridy (Peginterferon Beta-1a Injection for Subcutaneous Use)</t>
  </si>
  <si>
    <t>interferon beta-1a</t>
  </si>
  <si>
    <t>ethane-1,2-diol  (2S)-4-amino-2-[[(2S)-2-[[(2S)-2-[[(2S)-2-[[(2S)-5-amino-2-[[(2S)-2-[[(2S)-2-[[2-[[(2S)-2-[[(2S)-2-[[(2S)-4-amino-2-[[(2S)-2-[[(2S)-2-[[(2S)-2-amino-4-methylsulfanylbutanoyl]amino]-3-hydroxypropanoyl]amino]-3-(4-hydroxyphenyl)propanoyl]amino]-4-oxobutanoyl]amino]-4-methylpentanoyl]amino]-4-methylpentanoyl]amino]acetyl]amino]-3-phenylpropanoyl]amino]-4-methylpentanoyl]amino]-5-oxopentanoyl]amino]-5-(diaminomethylideneamino)pentanoyl]amino]-3-hydroxypropanoyl]amino]-3-hydroxypropanoyl]amino]-4-oxobutanoic acid</t>
  </si>
  <si>
    <t>O.O.P(=O)(OC[C@H]([C@H]([C@H](CN1C2=C(N=C3C(NC(N=C13)=O)=O)C=C(C(=C2)C)C)O)O)O)(O)[O-].[Na+]</t>
  </si>
  <si>
    <t>L-arginine HCl</t>
  </si>
  <si>
    <t> glacial acetic acid</t>
  </si>
  <si>
    <t>Plenaxis (Abarelix)</t>
  </si>
  <si>
    <t>Abarelix </t>
  </si>
  <si>
    <t>(2R)-2-[[(2S)-2-[[(2S)-2-[[(2R)-2-[[(2R)-2-[[(2R)-2-acetamido-3-naphthalen-2-ylpropanoyl]amino]-3-(4-chlorophenyl)propanoyl]amino]-3-pyridin-3-ylpropanoyl]amino]-3-hydroxypropanoyl]-methylamino]-3-(4-hydroxyphenyl)propanoyl]amino]-N-[(2S)-1-[[(2S)-1-[(2S)-2-[[(2R)-1-amino-1-oxopropan-2-yl]carbamoyl]pyrrolidin-1-yl]-1-oxo-6-(propan-2-ylamino)hexan-2-yl]amino]-4-methyl-1-oxopentan-2-yl]butanediamide</t>
  </si>
  <si>
    <t>O.O.O.O.O.O.[Cl-].[Mg+2].[Cl-]</t>
  </si>
  <si>
    <t>Plendil (Felodipine)</t>
  </si>
  <si>
    <t>Felodipine</t>
  </si>
  <si>
    <t>5-O-ethyl 3-O-methyl 4-(2,3-dichlorophenyl)-2,6-dimethyl-1,4-dihydropyridine-3,5-dicarboxylate</t>
  </si>
  <si>
    <t>[Cl-].[K+]</t>
  </si>
  <si>
    <t>FD&amp;C Blue 2</t>
  </si>
  <si>
    <t>[Cl-].[Na+]</t>
  </si>
  <si>
    <t>Plenity (Superabsorbent Hydrogel Particles in Capsules)</t>
  </si>
  <si>
    <t>(6S)-2-(hydroxymethyl)-6-[(3S)-4,5,6-trihydroxy-2-(hydroxymethyl)oxan-3-yl]oxyoxane-3,4,5-triol</t>
  </si>
  <si>
    <t>Plenvu (Polyethylene Glycol 3350 with Electrolytes for Oral Solution)</t>
  </si>
  <si>
    <t>mango flavoring</t>
  </si>
  <si>
    <t> sodium ascorbate</t>
  </si>
  <si>
    <t>sodium ascorbate</t>
  </si>
  <si>
    <t>CC=1C(C2=CC=CC=C2C(C1C\C=C(/C)\CCC[C@H](C)CCC[C@H](C)CCCC(C)C)=O)=O</t>
  </si>
  <si>
    <t>sodium sulfate</t>
  </si>
  <si>
    <t>84-80-0</t>
  </si>
  <si>
    <t>C/C(/C(=O)O[C@H]1C(=C[C@]23[C@@]1([C@@H](C(=C[C@@H]([C@@H]1C([C@@H]1C[C@H]2C)(C)C)C3=O)CO)O)O)C)=C/C</t>
  </si>
  <si>
    <t>75567-37-2</t>
  </si>
  <si>
    <t>Plerixafor Injection (Mozobil)</t>
  </si>
  <si>
    <t>Plerixafor</t>
  </si>
  <si>
    <t>1-[[4-(1,4,8,11-tetrazacyclotetradec-1-ylmethyl)phenyl]methyl]-1,4,8,11-tetrazacyclotetradecane</t>
  </si>
  <si>
    <t>ClC=1C=C(C#N)C=C(C1)OC=1C(N(C=CC1C(F)(F)F)CC1=NNC(N1C)=O)=O</t>
  </si>
  <si>
    <t>hydrochloric acid </t>
  </si>
  <si>
    <t>Pletal (Cilostazol)</t>
  </si>
  <si>
    <t>cilostazol</t>
  </si>
  <si>
    <t>6-[4-(1-cyclohexyltetrazol-5-yl)butoxy]-3,4-dihydro-1H-quinolin-2-one</t>
  </si>
  <si>
    <t>Cl.C(C)[C@@H]1C(OC[C@@H]1CC=1N(C=NC1)C)=O</t>
  </si>
  <si>
    <t>54-71-7</t>
  </si>
  <si>
    <t>hydroxypropyl methylcellulose 2910</t>
  </si>
  <si>
    <t>hydroxypropyl methylcellulose 2911</t>
  </si>
  <si>
    <t>Plexion (Sulfacetamide)</t>
  </si>
  <si>
    <t>Sodium sulfacetamide</t>
  </si>
  <si>
    <t>sodium acetyl-(4-aminophenyl)sulfonylazanide</t>
  </si>
  <si>
    <t> Sodium Methyl Oleyltaurate</t>
  </si>
  <si>
    <t>Sodium Cocoyl Isethionate</t>
  </si>
  <si>
    <t>Disodium Oleamido MEA Sulfosuccinate</t>
  </si>
  <si>
    <t> Cetyl Alcohol </t>
  </si>
  <si>
    <t>Glyceryl Stearate</t>
  </si>
  <si>
    <t>PEG-100 Stearate</t>
  </si>
  <si>
    <t>Stearyl Alcoho</t>
  </si>
  <si>
    <t>PEG-55 Propylene Glycol Oleate</t>
  </si>
  <si>
    <t>Magnesium Aluminum Silicate</t>
  </si>
  <si>
    <t>Butylated Hydroxytoluene</t>
  </si>
  <si>
    <t> Sodium Thiosulfate</t>
  </si>
  <si>
    <t> Fragrance</t>
  </si>
  <si>
    <t>Xanthan Gum</t>
  </si>
  <si>
    <t>Propylparaben</t>
  </si>
  <si>
    <t>Pliaglis (Lidocaine and Tetracaine)</t>
  </si>
  <si>
    <t xml:space="preserve">Lidocaine </t>
  </si>
  <si>
    <t> petrolatum</t>
  </si>
  <si>
    <t>sorbitan monopalmitate</t>
  </si>
  <si>
    <t xml:space="preserve"> Tetracaine</t>
  </si>
  <si>
    <t>2-(dimethylamino)ethyl 4-(butylamino)benzoate</t>
  </si>
  <si>
    <t>Plicamycin (Mithracin)</t>
  </si>
  <si>
    <t>Plicamycin</t>
  </si>
  <si>
    <t>(2S,3S)-2-[(2S,4R,5R,6R)-4-[(2S,4R,5S,6R)-4-[(2S,4S,5R,6R)-4,5-dihydroxy-4,6-dimethyloxan-2-yl]oxy-5-hydroxy-6-methyloxan-2-yl]oxy-5-hydroxy-6-methyloxan-2-yl]oxy-3-[(1S,3S,4R)-3,4-dihydroxy-1-methoxy-2-oxopentyl]-6-[(2S,4R,5R,6R)-4-[(2S,4R,5S,6R)-4,5-dihydroxy-6-methyloxan-2-yl]oxy-5-hydroxy-6-methyloxan-2-yl]oxy-8,9-dihydroxy-7-methyl-3,4-dihydro-2H-anthracen-1-one</t>
  </si>
  <si>
    <t>disodium phosphate </t>
  </si>
  <si>
    <t>Pneumococcal 13-valent Conjugate Vaccine [Diphtheria CRM197 Protein] Suspension for Intramuscular Injection (Prevnar 13)</t>
  </si>
  <si>
    <t>Diphtheria CRM197 Protein</t>
  </si>
  <si>
    <t>C(C)(=O)O[C@@H]1[C@@H]([C@H](/C=C/O[C@@]2(C(C3=C(C(=C(C=4C3=C(C(=C(NC(\C(=C/C=C/[C@@H]([C@@H]([C@H]([C@H]([C@H]1C)O)C)O)C)\C)=O)C4O)/C=N/N4CCN(CC4)C4CCCC4)O)O)C)O2)=O)C)OC)C</t>
  </si>
  <si>
    <t> 6B saccharides</t>
  </si>
  <si>
    <t> CRM197 carrier protein</t>
  </si>
  <si>
    <t>succinate buffer</t>
  </si>
  <si>
    <t>aluminum phosphate</t>
  </si>
  <si>
    <t>Pneumococcal 7-valent Conjugate (Prevnar)</t>
  </si>
  <si>
    <t>Diphtheria CRM197 Protein</t>
  </si>
  <si>
    <t>Cl.CC1=C(C=CC=C1)NC(C(C)NCCC)=O</t>
  </si>
  <si>
    <t>1786-81-8</t>
  </si>
  <si>
    <t> CRM197 carrier protein</t>
  </si>
  <si>
    <t> aluminum phosphate</t>
  </si>
  <si>
    <t>O[C@@H](CNC)C=1C=C(C(=CC1)O)O</t>
  </si>
  <si>
    <t>Pneumococcal Vaccine Polyvalent (Pneumovax 23)</t>
  </si>
  <si>
    <t>polysaccharides from Streptococcus pneumoniae types (1, 2, 3, 4, 5, 6B, 7F, 8, 9N, 9V, 10A, 11A, 12F, 14, 15B, 17F, 18C, 19F, 19A, 20, 22F, 23F, and 33F)</t>
  </si>
  <si>
    <t>Pneumovax 23 (Pneumococcal Vaccine Polyvalent)</t>
  </si>
  <si>
    <t>Podocon-25 (Podophyllin)</t>
  </si>
  <si>
    <t>Podophyllin</t>
  </si>
  <si>
    <t>8-hydroxy-7-(hydroxymethyl)-5-(3,4,5-trimethoxyphenyl)-5,6,7,8-tetrahydrobenzo[f][1,3]benzodioxole-6-carboxylic acid 5-hydroxy-9-(3,4,5-trimethoxyphenyl)-5a,6,8a,9-tetrahydro-5H-[2]benzofuro[5,6-f][1,3]benzodioxol-8-one</t>
  </si>
  <si>
    <t>FC1=CC=C(C=C1)CN(C(=O)NCC1=CC=C(C=C1)OCC(C)C)C1CCN(CC1)C.O[C@@H](C(=O)O)[C@H](C(=O)O)O</t>
  </si>
  <si>
    <t>Podofilox (Podofilox Topical Solution)</t>
  </si>
  <si>
    <t>Podofilox</t>
  </si>
  <si>
    <t>(5R,5aR,8aR,9R)-5-hydroxy-9-(3,4,5-trimethoxyphenyl)-5a,6,8a,9-tetrahydro-5H-[2]benzofuro[5,6-f][1,3]benzodioxol-8-one</t>
  </si>
  <si>
    <t>Cl[C@@H]1[C@@H](C[C@@H](CC1)/C=C(\C)/[C@H]1OC([C@@H]2CCCCN2C(C([C@]2([C@@H](C[C@@H]([C@@H]([C@H](C[C@H](C/C(=C/[C@H](C(C[C@@H]([C@H]1C)O)=O)CC)/C)C)OC)O2)OC)C)O)=O)=O)=O)OC</t>
  </si>
  <si>
    <t>LACTIC ACID</t>
  </si>
  <si>
    <t>SODIUM LACTATE </t>
  </si>
  <si>
    <t>ALCOHOL </t>
  </si>
  <si>
    <t>Podofilox Gel (Condylox Gel)</t>
  </si>
  <si>
    <t>137071-32-0</t>
  </si>
  <si>
    <t>lactic acid</t>
  </si>
  <si>
    <t> sodium lactate</t>
  </si>
  <si>
    <t>Podofilox Topical Solution (Podofilox)</t>
  </si>
  <si>
    <t>sodium lactate</t>
  </si>
  <si>
    <t>alcohol </t>
  </si>
  <si>
    <t>Podofilox Topical Solution (Condylox Topical)</t>
  </si>
  <si>
    <t>Podophyllin (Podocon-25)</t>
  </si>
  <si>
    <t> Podophyllin</t>
  </si>
  <si>
    <t>N1C=CC2=C(C=CC=C12)OCC(CNC(C)C)O</t>
  </si>
  <si>
    <t>13523-86-9</t>
  </si>
  <si>
    <t>Polatuzumab Vedotin-piiq for Injection (Polivy)</t>
  </si>
  <si>
    <t>humanized immunoglobulin G1 (IgG1) monoclonal antibody</t>
  </si>
  <si>
    <t>polysorbate-20</t>
  </si>
  <si>
    <t>anti-mitotic agent MMAE</t>
  </si>
  <si>
    <t>protease-cleavable linker maleimidocaproyl-valine-citrulline-p-aminobenzyloxycarbonyl </t>
  </si>
  <si>
    <t>Polidocanol Injectable Foam (Varithena)</t>
  </si>
  <si>
    <t> polidocanol</t>
  </si>
  <si>
    <t>2-[2-[2-[2-[2-[2-[2-[2-(2-dodecoxyethoxy)ethoxy]ethoxy]ethoxy]ethoxy]ethoxy]ethoxy]ethoxy]ethanol</t>
  </si>
  <si>
    <t>Cl.C(C)C=1C=CC(=NC1)CCOC1=CC=C(C=C1)CC1C(NC(S1)=O)=O</t>
  </si>
  <si>
    <t>112529-15-4</t>
  </si>
  <si>
    <t>ethanol </t>
  </si>
  <si>
    <t>disodium hydrogen phosphate dihydrate</t>
  </si>
  <si>
    <t> potassium dihydrogen phosphate</t>
  </si>
  <si>
    <t>sodium hydroxide solution</t>
  </si>
  <si>
    <t>hydrochloric acid solution</t>
  </si>
  <si>
    <t>Polidocanol Injection (Asclera)</t>
  </si>
  <si>
    <t>Cl.NC(=NC(N(C)C)=N)N</t>
  </si>
  <si>
    <t>1115-70-4</t>
  </si>
  <si>
    <t>disodium hydrogen phosphate dihydrate</t>
  </si>
  <si>
    <t>potassium dihydrogen phosphate</t>
  </si>
  <si>
    <t>Polifeprosan 20 with Carmustine (Gliadel)</t>
  </si>
  <si>
    <t> carmustine</t>
  </si>
  <si>
    <t>1,3-bis(2-chloroethyl)-1-nitrosourea</t>
  </si>
  <si>
    <t>polifeprosan</t>
  </si>
  <si>
    <t>4-[3-(4-carboxyphenoxy)propoxy]benzoic acid decanedioic acid</t>
  </si>
  <si>
    <t>Poliovirus Vaccine Inactivated (Ipol)</t>
  </si>
  <si>
    <t>Type 1 (Mahoney)</t>
  </si>
  <si>
    <t>CC1=C(C=C(C(N1)=O)C#N)C1=CC=NC=C1.OC(C(=O)O)C</t>
  </si>
  <si>
    <t>STREPTOMYCIN</t>
  </si>
  <si>
    <t>Type 2 (MEF-1)</t>
  </si>
  <si>
    <t> Type 3 (Saukett)</t>
  </si>
  <si>
    <t>P(O)(O)(O)=O.COC=1C=C2C=CC=NC2=C(C1)NC(CCCN)C</t>
  </si>
  <si>
    <t>Polivy (Polatuzumab Vedotin-piiq for Injection)</t>
  </si>
  <si>
    <t>Polatuzumab vedotin-piiq</t>
  </si>
  <si>
    <t>SUCCINIC ACID</t>
  </si>
  <si>
    <t>SUCROSE</t>
  </si>
  <si>
    <t>51-43-4</t>
  </si>
  <si>
    <t>Polmon (Dexchlorpheniramine Maleate Oral Solution)</t>
  </si>
  <si>
    <t>Dexchlorpheniramine Maleate</t>
  </si>
  <si>
    <t>(Z)-but-2-enedioic acid (3S)-3-(4-chlorophenyl)-N,N-dimethyl-3-pyridin-2-ylpropan-1-amine</t>
  </si>
  <si>
    <t> cherry flavoring</t>
  </si>
  <si>
    <t> menthol</t>
  </si>
  <si>
    <t>Polocaine Dental (Mepivacaine Hydrochloride Injection)</t>
  </si>
  <si>
    <t>Mepivacaine Hydrochloride</t>
  </si>
  <si>
    <t>N-(2,6-dimethylphenyl)-1-methylpiperidine-2-carboxamide hydrochloride</t>
  </si>
  <si>
    <t>C(C)N1C(C(N(CC1)C(=O)N[C@@H](C(=O)N[C@H]1[C@H]2SC([C@@H](N2C1=O)C(=O)[O-])(C)C)C1=CC=CC=C1)=O)=O.[Na+]</t>
  </si>
  <si>
    <t>Potassium metabisulfite</t>
  </si>
  <si>
    <t>Sodium Hydroxide </t>
  </si>
  <si>
    <t>Poly-Pred (Prednisolone,Neomycin and Polymyxin B)</t>
  </si>
  <si>
    <t>Prednisolone acetate</t>
  </si>
  <si>
    <t>C[C@@]1([C@@H](N2C(C[C@H]2S1(=O)=O)=O)C(=O)[O-])CN1N=NC=C1.[Na+]</t>
  </si>
  <si>
    <t>thimerosal</t>
  </si>
  <si>
    <t>23214-92-8</t>
  </si>
  <si>
    <t>(2R,3S,4R,5R,6R)-5-amino-2-(aminomethyl)-6-[(1R,2R,3S,4R,6S)-4,6-diamino-2-[(2S,3R,4S,5R)-4-[(2R,3R,4R,5S,6S)-3-amino-6-(aminomethyl)-4,5-dihydroxyoxan-2-yl]oxy-3-hydroxy-5-(hydroxymethyl)oxolan-2-yl]oxy-3-hydroxycyclohexyl]oxyoxane-3,4-diol sulfuric acid</t>
  </si>
  <si>
    <t>Poly-ureaurethane, 16% nail solution (Nuvail)</t>
  </si>
  <si>
    <t>poly-ureaurethane</t>
  </si>
  <si>
    <t>ethyl carbamate urea</t>
  </si>
  <si>
    <t>ACETONE</t>
  </si>
  <si>
    <t>METHYL ETHYL KETONE</t>
  </si>
  <si>
    <t>ETHYLENE GLYCOL</t>
  </si>
  <si>
    <t>1,2-ETHANEDITHIOL </t>
  </si>
  <si>
    <t>Poly-Vi-Flor (Multivitamin, Iron and Fluoride)</t>
  </si>
  <si>
    <t>sodium fluoride</t>
  </si>
  <si>
    <t>Ascorbic acid</t>
  </si>
  <si>
    <t>caramel color</t>
  </si>
  <si>
    <t> cholecalciferol</t>
  </si>
  <si>
    <t>ferrous sulfate</t>
  </si>
  <si>
    <t>fruit flavor (artificial)</t>
  </si>
  <si>
    <t>niacinamide</t>
  </si>
  <si>
    <t> pyridoxine hydrochloride</t>
  </si>
  <si>
    <t>riboflavin-5-phosphate sodium</t>
  </si>
  <si>
    <t>thiamin hydrochloride</t>
  </si>
  <si>
    <t>d-alphatocopheryl acid succinate</t>
  </si>
  <si>
    <t> vitamin A palmitate</t>
  </si>
  <si>
    <t>Polyethylene Glycol 3350 - OTC (MiraLAX)</t>
  </si>
  <si>
    <t>C(C)(C)(C)NCC(O)C1=CC=C(C(=N1)CO)O.C(C)(=O)O</t>
  </si>
  <si>
    <t>65652-44-0</t>
  </si>
  <si>
    <t>Polyethylene Glycol 3350 and Electrolytes Oral Solution (GoLytely)</t>
  </si>
  <si>
    <t> sodium bicarbonate </t>
  </si>
  <si>
    <t>Sodium Sulfate</t>
  </si>
  <si>
    <t>Sodium Bicarbonate</t>
  </si>
  <si>
    <t>Polyethylene Glycol 3350 with Electrolytes for Oral Solution (Plenvu)</t>
  </si>
  <si>
    <t>Sodium Ascorbate</t>
  </si>
  <si>
    <t>sodium (2R)-2-[(1S)-1,2-dihydroxyethyl]-4-hydroxy-5-oxo-2H-furan-3-olate</t>
  </si>
  <si>
    <t>Ascorbic Acid</t>
  </si>
  <si>
    <t>(2R)-2-[(1S)-1,2-dihydroxyethyl]-3,4-dihydroxy-2H-furan-5-one</t>
  </si>
  <si>
    <t>Cl.ClC1=CC=C(C=C1)CCCOCCCN1CCCCC1</t>
  </si>
  <si>
    <t>903576-44-3</t>
  </si>
  <si>
    <t>Polyethylene Glycol 3350, Sodium Chloride, Sodium Bicarbonate and Potassium Chloride for Oral Solution (NuLytely)</t>
  </si>
  <si>
    <t>N[C@H]1C(N[C@H](C(N[C@@H](C(N[C@H](C(N[C@H](C(N[C@H](CSSC1)C(=O)N1[C@H](CCC1)C(=O)N[C@@H](C(=O)NCC(=O)N)CCCN=C(N)N)=O)CC(=O)N)=O)CCC(=O)N)=O)CC1=CC=CC=C1)=O)CC1=CC=C(C=C1)O)=O</t>
  </si>
  <si>
    <t>113-79-1</t>
  </si>
  <si>
    <t>Polymyxin B (Polymyxin B Sulfate)</t>
  </si>
  <si>
    <t>polymyxin b sulfate</t>
  </si>
  <si>
    <t>Polymyxin B Sulfate (Polymyxin B)</t>
  </si>
  <si>
    <t>Polymyxin B Sulfate and Trimethoprim Ophthalmic Solution, USP, Sterile (Polytrim)</t>
  </si>
  <si>
    <t>sulfuric acid</t>
  </si>
  <si>
    <t>sodium hydroxide </t>
  </si>
  <si>
    <t>Trimethoprim sulfate</t>
  </si>
  <si>
    <t>sulfuric acid 5-[(3,4,5-trimethoxyphenyl)methyl]pyrimidine-2,4-diamine</t>
  </si>
  <si>
    <t>S(O)(O)(=O)=O.ClC1=CC=C2C(=CC=NC2=C1)NC(CCCN(CCO)CC)C</t>
  </si>
  <si>
    <t>747-36-4</t>
  </si>
  <si>
    <t>Polysaccaride-Iron Complex (Niferex Elixir)</t>
  </si>
  <si>
    <t>polysaccaride-iron complex</t>
  </si>
  <si>
    <t>N-[(2S,3R,4R,5S,6R)-2-[(2R,3S,4S,5R,6S)-3,5-dihydroxy-2-(hydroxymethyl)-6-[(2S,3S,4S,5R,6R)-5-hydroxy-2-methyl-4-[(2R,3R,4S,5R,6R)-3,4,5-trihydroxy-6-(hydroxymethyl)oxan-2-yl]oxy-6-[(2R,3S,4R,5R,6R)-4,5,6-trihydroxy-2-(hydroxymethyl)oxan-3-yl]oxyoxan-3-yl]oxyoxan-4-yl]oxy-4-hydroxy-6-(hydroxymethyl)-5-[(2S,3R,4S,5R,6R)-3,4,5-trihydroxy-6-(hydroxymethyl)oxan-2-yl]oxyoxan-3-yl]acetamide Fe</t>
  </si>
  <si>
    <t>NC=NCCSC1=C(N2C([C@@H]([C@H]2C1)[C@@H](C)O)=O)C(=O)O</t>
  </si>
  <si>
    <t>64221-86-9</t>
  </si>
  <si>
    <t>Sorbitol</t>
  </si>
  <si>
    <t> caramel</t>
  </si>
  <si>
    <t>N[C@@H](CSCCCC\C=C(\C(=O)[O-])/NC(=O)[C@@H]1C(C1)(C)C)C(=O)O.[Na+]</t>
  </si>
  <si>
    <t>Polysaccharide Diphtheria Toxoid Conjugate Vaccine (Menactra)</t>
  </si>
  <si>
    <t>Polysaccharide Diphtheria Toxoid Conjugate</t>
  </si>
  <si>
    <t>formaldehyde</t>
  </si>
  <si>
    <t>Polysaccharide Iron Complex Capsules (Niferex Capsules)</t>
  </si>
  <si>
    <t>C(C)C1(C(NCNC1=O)=O)C1=CC=CC=C1</t>
  </si>
  <si>
    <t>125-33-7</t>
  </si>
  <si>
    <t>alcohol 10%</t>
  </si>
  <si>
    <t>Polysaccharide-Iron Complex Capsules (Niferex-150)</t>
  </si>
  <si>
    <t>Cl.COC=1C=C(C=C(C1OC)OC)CC=1C(=NC(=NC1)N)N</t>
  </si>
  <si>
    <t>60834-30-2</t>
  </si>
  <si>
    <t>Malic acid</t>
  </si>
  <si>
    <t>D&amp;C Red No. 28</t>
  </si>
  <si>
    <t>FD&amp;C Blue No.1</t>
  </si>
  <si>
    <t> pharmaceutical glaze</t>
  </si>
  <si>
    <t>Polysaccharide-Iron Complex Capsules (Niferex-150 Forte)</t>
  </si>
  <si>
    <t>malic acid</t>
  </si>
  <si>
    <t>modified food starch</t>
  </si>
  <si>
    <t>sorbic acid</t>
  </si>
  <si>
    <t>Polythiazide (Renese)</t>
  </si>
  <si>
    <t>polythiazide</t>
  </si>
  <si>
    <t>6-chloro-2-methyl-1,1-dioxo-3-(2,2,2-trifluoroethylsulfanylmethyl)-3,4-dihydro-1λ6,2,4-benzothiadiazine-7-sulfonamide</t>
  </si>
  <si>
    <t>Polytrim (Polymyxin B Sulfate and Trimethoprim Ophthalmic Solution, USP, Sterile)</t>
  </si>
  <si>
    <t>Pomalidomide Capsules (Pomalyst)</t>
  </si>
  <si>
    <t>pomalidomide</t>
  </si>
  <si>
    <t>4-amino-2-(2,6-dioxopiperidin-3-yl)isoindole-1,3-dione</t>
  </si>
  <si>
    <t>Pomalyst (Pomalidomide Capsules)</t>
  </si>
  <si>
    <t>Ponatinib Tablets (Iclusig)</t>
  </si>
  <si>
    <t>ponatinib</t>
  </si>
  <si>
    <t>3-(2-imidazo[1,2-b]pyridazin-3-ylethynyl)-4-methyl-N-[4-[(4-methylpiperazin-1-yl)methyl]-3-(trifluoromethyl)phenyl]benzamide</t>
  </si>
  <si>
    <t>sodium starch glycolate (type B)</t>
  </si>
  <si>
    <t>Pondimin (Fenfluramine - Removed from US Market)</t>
  </si>
  <si>
    <t>fenfluramine hydrochloride</t>
  </si>
  <si>
    <t>N-ethyl-1-[3-(trifluoromethyl)phenyl]propan-2-amine hydrochloride</t>
  </si>
  <si>
    <t>Magnesium Stearate</t>
  </si>
  <si>
    <t> Sodium Lauryl Sulfate</t>
  </si>
  <si>
    <t>FD&amp;C Yellow 7</t>
  </si>
  <si>
    <t>Ponstel (Mefenamic Acid)</t>
  </si>
  <si>
    <t>Mefenamic acid</t>
  </si>
  <si>
    <t>2-(2,3-dimethylanilino)benzoic acid</t>
  </si>
  <si>
    <t>O=C([C@H](O)[C@@H](O)[C@H](O)[C@H](O)CO)[O-].[Na+]</t>
  </si>
  <si>
    <t> D&amp;C yellow No. 10</t>
  </si>
  <si>
    <t>FD&amp;C blue No. 1</t>
  </si>
  <si>
    <t> FD&amp;C red No. 3</t>
  </si>
  <si>
    <t>glycerol monooleate</t>
  </si>
  <si>
    <t>O.O.O.C(C)(=O)[O-].[Na+]</t>
  </si>
  <si>
    <t> D&amp;C yellow No. 11</t>
  </si>
  <si>
    <t>Pooled Plasma (Human) Solvent/Detergent (Octaplas)</t>
  </si>
  <si>
    <t>plasma proteins</t>
  </si>
  <si>
    <t>Sodium citrate dihydrate</t>
  </si>
  <si>
    <t>Sodium dihydrogen-phosphate dihydrate</t>
  </si>
  <si>
    <t>Glycine</t>
  </si>
  <si>
    <t>Poractant Alfa (Curosurf)</t>
  </si>
  <si>
    <t>poractant alfa</t>
  </si>
  <si>
    <t>Porfimer Sodium (Photofrin)</t>
  </si>
  <si>
    <t>Hydrochloric</t>
  </si>
  <si>
    <t>Portia (Levonorgestrel and Ethinyl Estradiol Tablets)</t>
  </si>
  <si>
    <t xml:space="preserve">levonorgestrel </t>
  </si>
  <si>
    <t>FD&amp;C blue no. 1 aluminum lake</t>
  </si>
  <si>
    <t> FD&amp;C red no. 40 aluminum lake</t>
  </si>
  <si>
    <t>[Cl-].[Mg+2].[Cl-]</t>
  </si>
  <si>
    <t>Portrazza (Necitumumab Intravenous Injection)</t>
  </si>
  <si>
    <t>Necitumumab</t>
  </si>
  <si>
    <t>O.O.[Cl-].[Ca+2].[Cl-]</t>
  </si>
  <si>
    <t>Posaconazole Oral Suspension (Noxafil)</t>
  </si>
  <si>
    <t>Posaconazole</t>
  </si>
  <si>
    <t>4-[4-[4-[4-[[(3R,5R)-5-(2,4-difluorophenyl)-5-(1,2,4-triazol-1-ylmethyl)oxolan-3-yl]methoxy]phenyl]piperazin-1-yl]phenyl]-2-[(2S,3S)-2-hydroxypentan-3-yl]-1,2,4-triazol-3-one</t>
  </si>
  <si>
    <t>Betadex Sulfobutyl Ether Sodium (SBECD)</t>
  </si>
  <si>
    <t> hydroxypropylcellulose</t>
  </si>
  <si>
    <t> silicon dioxide</t>
  </si>
  <si>
    <t> Macrogol/PEG 3350</t>
  </si>
  <si>
    <t>liquid glucose</t>
  </si>
  <si>
    <t>artificial cherry flavor</t>
  </si>
  <si>
    <t> Macrogol/PEG 3351</t>
  </si>
  <si>
    <t> polysorbate 81</t>
  </si>
  <si>
    <t>Potassium Acetate (Potassium Acetate)</t>
  </si>
  <si>
    <t>Potassium Acetate</t>
  </si>
  <si>
    <t>potassium acetate</t>
  </si>
  <si>
    <t>C(C(O)C)(=O)[O-].[Na+]</t>
  </si>
  <si>
    <t>Potassium and Sodium Phosphate (K-Phos Neutral )</t>
  </si>
  <si>
    <t>sodium phpsphate</t>
  </si>
  <si>
    <t>POVIDONE K29/32</t>
  </si>
  <si>
    <t>SODIUM STARCH GLYCOLATE TYPE A POTATO</t>
  </si>
  <si>
    <t>monobasic potassium phosphate</t>
  </si>
  <si>
    <t>potassium phospahate</t>
  </si>
  <si>
    <t>POVIDONE K29/33</t>
  </si>
  <si>
    <t>Potassium Chloride (Slow-K)</t>
  </si>
  <si>
    <t> Acacia</t>
  </si>
  <si>
    <t>parabens</t>
  </si>
  <si>
    <t>polyvinyl-pyrrolidone</t>
  </si>
  <si>
    <t>Potassium Chloride (Klor-Con)</t>
  </si>
  <si>
    <t>[Cl-].[Ca+2].[Cl-]</t>
  </si>
  <si>
    <t>Hydrogenated vegetable oil</t>
  </si>
  <si>
    <t>silicon dioxide</t>
  </si>
  <si>
    <t>Potassium Chloride (K-LOR)</t>
  </si>
  <si>
    <t>Cl[Pt]Cl.N</t>
  </si>
  <si>
    <t>edible ink</t>
  </si>
  <si>
    <t>FD&amp;C Blue No. 2 aluminum lake</t>
  </si>
  <si>
    <t>FD&amp;C Yellow No. 7</t>
  </si>
  <si>
    <t>Potassium Chloride Extended Release Formulation for Liquid Suspension (Micro-K for Liquid Suspension)</t>
  </si>
  <si>
    <t>docusate sodium</t>
  </si>
  <si>
    <t>Potassium Chloride Extended Release Tablets (Potassium Chloride Extended Release Tablets)</t>
  </si>
  <si>
    <t>Crospovidone</t>
  </si>
  <si>
    <t>Ethylcellulose</t>
  </si>
  <si>
    <t>Hydroxypropyl Cellulose</t>
  </si>
  <si>
    <t>Potassium Chloride Extended-Release (Micro-K)</t>
  </si>
  <si>
    <t>FD&amp;C blue #2 aluminum lake</t>
  </si>
  <si>
    <t>FD&amp;C yellow #6, gelatin</t>
  </si>
  <si>
    <t>Potassium Chloride Extended-Release Tablets (K-Tab)</t>
  </si>
  <si>
    <t>Castor oil</t>
  </si>
  <si>
    <t>cellulosic polymers</t>
  </si>
  <si>
    <t> paraffin</t>
  </si>
  <si>
    <t> polyvinyl acetate</t>
  </si>
  <si>
    <t>vanillin </t>
  </si>
  <si>
    <t>vitamin E</t>
  </si>
  <si>
    <t>NC(C[C@H]1C(N[C@H](C(N[C@H](C(N[C@H]2CSSC[C@@H](C(N[C@H](C(N[C@H](C(N[C@H](C(N[C@H](C(N1)=O)C(C)C)=O)CSSC[C@H](NC(CNC([C@@H](NC2=O)[C@@H](C)O)=O)=O)C(=O)N[C@H](C(=O)O)CC(C)C)=O)CC(C)C)=O)CCC(=O)O)=O)NC([C@H](CCC(=O)O)NC([C@H](CC(=O)O)NC([C@H](CC(=O)N)N)=O)=O)=O)=O)C)=O)C(C)C)=O)=O</t>
  </si>
  <si>
    <t>Potassium Chloride in 5% Dextrose and Sodium Chloride Injection (KCL in D5NS)</t>
  </si>
  <si>
    <t>Dextrose chloride</t>
  </si>
  <si>
    <t>(2S,3R,4S,5S,6R)-2-chloro-6-(hydroxymethyl)oxane-2,3,4,5-tetrol</t>
  </si>
  <si>
    <t>Potassium Chloride in 5% Dextrose Injection (KCL in D5W)</t>
  </si>
  <si>
    <t>NC(C[C@@H](C(=O)O)NC([C@H](CO)NC([C@H](CO)NC([C@H](CCCN=C(N)N)NC([C@H](CCC(=O)N)NC([C@H](CC(C)C)NC([C@H](CC1=CC=CC=C1)NC(CNC([C@H](CC(C)C)NC([C@H](CC(C)C)NC([C@H](CC(=O)N)NC([C@H](CC1=CC=C(C=C1)O)NC([C@H](CO)NC([C@H](CCSC)N)=O)=O)=O)=O)=O)=O)=O)=O)=O)=O)=O)=O)=O)=O.C(CO)O</t>
  </si>
  <si>
    <t>(2S,3R,4S,5S,6R)-6-(hydroxymethyl)oxane-2,3,4,5-tetrol hydrate</t>
  </si>
  <si>
    <t>Potassium Chloride in Lactated Ringer's and 5% Dextrose Injection (Potassium Chloride in Lactated Ringer's and 5% Dextrose Injection)</t>
  </si>
  <si>
    <t>potassium chloride lactate ringer</t>
  </si>
  <si>
    <t>calcium potassium disodium 6-(hydroxymethyl)oxane-2,3,4,5-tetrol 2-hydroxypropanoate tetrachloride dihydrate</t>
  </si>
  <si>
    <t>Potassium Chloride in Sodium Chloride Injection (KCL in NS)</t>
  </si>
  <si>
    <t>Sodium chloride</t>
  </si>
  <si>
    <t>Potassium Chloride, Sodium Chloride, Calcium Chloride, and Magnesium Chloride Injection Solution (Plegisol)</t>
  </si>
  <si>
    <t>O=C1C(O)=C([O-])[C@H](O1)[C@@H](O)CO.[Na+]</t>
  </si>
  <si>
    <t>Calium Chloride</t>
  </si>
  <si>
    <t>S(=O)(=O)([O-])[O-].[Na+].[Na+]</t>
  </si>
  <si>
    <t>magnesium chloride  hexahydrate</t>
  </si>
  <si>
    <t>Potassium Citrate Extended-Release Tablets (Urocit-K)</t>
  </si>
  <si>
    <t>Potassium Citrate</t>
  </si>
  <si>
    <t>tripotassium 2-hydroxypropane-1,2,3-tricarboxylate</t>
  </si>
  <si>
    <t>carnauba wax </t>
  </si>
  <si>
    <t>Potassium Iodide (iOsat Tablets)</t>
  </si>
  <si>
    <t>potassium iodide</t>
  </si>
  <si>
    <t>N1(CCNCCCNCCNCCC1)CC1=CC=C(C=C1)CN1CCNCCCNCCNCCC1</t>
  </si>
  <si>
    <t>110078-46-1</t>
  </si>
  <si>
    <t>Poteligeo (Mogamulizumab-kpkc Injection)</t>
  </si>
  <si>
    <t>Mogamulizumab-kpkc</t>
  </si>
  <si>
    <t>IgG1 kappa immunoglobulin</t>
  </si>
  <si>
    <t>C([O-])(O)=O.[Na+]</t>
  </si>
  <si>
    <t> glycine </t>
  </si>
  <si>
    <t>Potiga (Ezogabine Tablets)</t>
  </si>
  <si>
    <t>ezogabine</t>
  </si>
  <si>
    <t>ethyl N-[2-amino-4-[(4-fluorophenyl)methylamino]phenyl]carbamate</t>
  </si>
  <si>
    <t>C1(CCCCC1)N1N=NN=C1CCCCOC=1C=C2CCC(NC2=CC1)=O</t>
  </si>
  <si>
    <t>73963-72-1</t>
  </si>
  <si>
    <t>FD&amp;C Blue No. 3</t>
  </si>
  <si>
    <t>PrabotulinumtoxinA-xvfs (Jeuveau)</t>
  </si>
  <si>
    <t>prabotulinumtoxinA-xvfs</t>
  </si>
  <si>
    <t>SODIUM CHLORIDE </t>
  </si>
  <si>
    <t>50-21-5</t>
  </si>
  <si>
    <t>Pradaxa (Dabigatran Etexilate Mesylate)</t>
  </si>
  <si>
    <t>dabigatran etexilate mesylate</t>
  </si>
  <si>
    <t>ethyl 3-[[2-[[4-[(Z)-N'-hexoxycarbonylcarbamimidoyl]anilino]methyl]-1-methylbenzimidazole-5-carbonyl]-pyridin-2-ylamino]propanoate methanesulfonic acid</t>
  </si>
  <si>
    <t>carrageenan</t>
  </si>
  <si>
    <t>black edible ink</t>
  </si>
  <si>
    <t>FD&amp;C Blue No. 2 </t>
  </si>
  <si>
    <t>C(C)(=O)[N-]S(=O)(=O)C1=CC=C(C=C1)N.[Na+]</t>
  </si>
  <si>
    <t>Pralatrexate Solution for Intravenous Injection (Folotyn)</t>
  </si>
  <si>
    <t> pralatrexate</t>
  </si>
  <si>
    <t>(2S)-2-[[4-[1-(2,4-diaminopteridin-6-yl)pent-4-yn-2-yl]benzoyl]amino]pentanedioic acid</t>
  </si>
  <si>
    <t>C(CCC)NC1=CC=C(C(=O)OCCN(C)C)C=C1</t>
  </si>
  <si>
    <t>94-24-6</t>
  </si>
  <si>
    <t>Pralidoxime Chloride (Protopam)</t>
  </si>
  <si>
    <t>Pralidoxime chloride</t>
  </si>
  <si>
    <t>(NE)-N-[(1-methylpyridin-1-ium-2-yl)methylidene]hydroxylamine chloride</t>
  </si>
  <si>
    <t>O[C@]1(C[C@@H](O[C@@H]([C@H]1O)C)O[C@@H]1C[C@@H](O[C@@H]([C@@H]1O)C)O[C@@H]1C[C@@H](O[C@@H]([C@H]1O)C)O[C@@H]1C(C2=C(C3=C(C(=C(C=C3C=C2C[C@H]1[C@@H](C([C@H]([C@@H](C)O)O)=O)OC)O[C@@H]1O[C@@H]([C@H]([C@@H](C1)O[C@@H]1O[C@@H]([C@H]([C@@H](C1)O)O)C)O)C)C)O)O)=O)C</t>
  </si>
  <si>
    <t>18378-89-7</t>
  </si>
  <si>
    <t>SODIUM HYDROXIDE </t>
  </si>
  <si>
    <t>Pralsetinib Capsules (Gavreto)</t>
  </si>
  <si>
    <t>Pralsetinib</t>
  </si>
  <si>
    <t>N-[(1S)-1-[6-(4-fluoropyrazol-1-yl)pyridin-3-yl]ethyl]-1-methoxy-4-[4-methyl-6-[(5-methyl-1H-pyrazol-3-yl)amino]pyrimidin-2-yl]cyclohexane-1-carboxamide</t>
  </si>
  <si>
    <t>HYPROMELLOSE 2910</t>
  </si>
  <si>
    <t>MICROCRYSTALLINE CELLULOSE 102</t>
  </si>
  <si>
    <t>Shellac</t>
  </si>
  <si>
    <t>BUTYL ALCOHOL</t>
  </si>
  <si>
    <t>Isopropyl Alcohol</t>
  </si>
  <si>
    <t>AMMONIA</t>
  </si>
  <si>
    <t>Propylene Glycol </t>
  </si>
  <si>
    <t>Potassium Hydroxide </t>
  </si>
  <si>
    <t>Praluent (Alirocumab for Solution for Subcutaneous Injection)</t>
  </si>
  <si>
    <t>Alirocumab</t>
  </si>
  <si>
    <t>PCSK9 inhibitor</t>
  </si>
  <si>
    <t>Pramipexole (Mirapex)</t>
  </si>
  <si>
    <t>pramipexole</t>
  </si>
  <si>
    <t>(6S)-6-N-propyl-4,5,6,7-tetrahydro-1,3-benzothiazole-2,6-diamine</t>
  </si>
  <si>
    <t>Pramipexole Dihydrochloride Extended-Release Tablets (Mirapex ER)</t>
  </si>
  <si>
    <t>pramipexole dihydrochloride</t>
  </si>
  <si>
    <t>(6S)-6-N-propyl-4,5,6,7-tetrahydro-1,3-benzothiazole-2,6-diamine dihydrochloride</t>
  </si>
  <si>
    <t> carbomer homopolymer</t>
  </si>
  <si>
    <t>Pramlintide Acetate Injection (Symlin)</t>
  </si>
  <si>
    <t> pramlintide acetate</t>
  </si>
  <si>
    <t>(2S)-N-[(2S)-1-[[(2S)-1-[[(2S)-1-[[(2S)-4-amino-1-[[(2S)-1-[[(2S)-1-[[(2S)-1-[[(2S)-1-[[(2S)-1-[[(2S)-1-[[(2S)-4-amino-1-[[(2S)-4-amino-1-[[(2S)-1-[[2-[(2S)-2-[[(2S,3S)-1-[[(2S)-1-[(2S)-2-[(2S)-2-[[(2S,3R)-1-[[(2S)-4-amino-1-[[(2S)-1-[[2-[[(2S)-1-[[(2S)-4-amino-1-[[(2S,3R)-1-[[(2S)-1-amino-3-(4-hydroxyphenyl)-1-oxopropan-2-yl]amino]-3-hydroxy-1-oxobutan-2-yl]amino]-1,4-dioxobutan-2-yl]amino]-3-hydroxy-1-oxopropan-2-yl]amino]-2-oxoethyl]amino]-3-methyl-1-oxobutan-2-yl]amino]-1,4-dioxobutan-2-yl]amino]-3-hydroxy-1-oxobutan-2-yl]carbamoyl]pyrrolidine-1-carbonyl]pyrrolidin-1-yl]-4-methyl-1-oxopentan-2-yl]amino]-3-methyl-1-oxopentan-2-yl]carbamoyl]pyrrolidin-1-yl]-2-oxoethyl]amino]-1-oxo-3-phenylpropan-2-yl]amino]-1,4-dioxobutan-2-yl]amino]-1,4-dioxobutan-2-yl]amino]-3-hydroxy-1-oxopropan-2-yl]amino]-3-hydroxy-1-oxopropan-2-yl]amino]-3-(1H-imidazol-5-yl)-1-oxopropan-2-yl]amino]-3-methyl-1-oxobutan-2-yl]amino]-4-methyl-1-oxopentan-2-yl]amino]-1-oxo-3-phenylpropan-2-yl]amino]-1,4-dioxobutan-2-yl]amino]-1-oxopropan-2-yl]amino]-4-methyl-1-oxopentan-2-yl]amino]-5-carbamimidamido-1-oxopentan-2-yl]-2-[[(2S,3R)-2-[[(2S)-2-[[(2R)-2-[[(2S,3R)-2-[[(2S)-2-[[(2S,3R)-2-[[(2S)-4-amino-2-[[(2R)-2-[[(2S)-2,6-diaminohexanoyl]amino]-3-sulfanylpropanoyl]amino]-4-oxobutanoyl]amino]-3-hydroxybutanoyl]amino]propanoyl]amino]-3-hydroxybutanoyl]amino]-3-sulfanylpropanoyl]amino]propanoyl]amino]-3-hydroxybutanoyl]amino]pentanediamide</t>
  </si>
  <si>
    <t>OC1C2COC(C2C(C=2C1=CC1=C(OCO1)C2)C2=CC(=C(C(=C2)OC)OC)OC)=O.OC2C(C(C(C1=CC3=C(OCO3)C=C12)C1=CC(=C(C(=C1)OC)OC)OC)C(=O)O)CO</t>
  </si>
  <si>
    <t>D-mannitol </t>
  </si>
  <si>
    <t>Prandimet (Repaglinide and Metformin HCl Tablets)</t>
  </si>
  <si>
    <t>Repaglinide</t>
  </si>
  <si>
    <t>2-ethoxy-4-[2-[[(1S)-3-methyl-1-(2-piperidin-1-ylphenyl)butyl]amino]-2-oxoethyl]benzoic acid</t>
  </si>
  <si>
    <t>poloxamer 188</t>
  </si>
  <si>
    <t>polacrillin potassium</t>
  </si>
  <si>
    <t>meglumine</t>
  </si>
  <si>
    <t> red or yellow iron oxide</t>
  </si>
  <si>
    <t>Metformin HCl</t>
  </si>
  <si>
    <t>Prandin (Repaglinide)</t>
  </si>
  <si>
    <t> calcium hydrogen phosphate (anhydrous)</t>
  </si>
  <si>
    <t>maize starch</t>
  </si>
  <si>
    <t>polacrilin potassium</t>
  </si>
  <si>
    <t>Prasterone (Intrarosa Vaginal Inserts)</t>
  </si>
  <si>
    <t>Prasterone</t>
  </si>
  <si>
    <t>(3S,8R,9S,10R,13S,14S)-3-hydroxy-10,13-dimethyl-1,2,3,4,7,8,9,11,12,14,15,16-dodecahydrocyclopenta[a]phenanthren-17-one</t>
  </si>
  <si>
    <t>HYDROGENATED COCO-GLYCERIDES </t>
  </si>
  <si>
    <t>Prasugrel Tablets (Effient)</t>
  </si>
  <si>
    <t>prasugrel</t>
  </si>
  <si>
    <t>[5-[2-cyclopropyl-1-(2-fluorophenyl)-2-oxoethyl]-6,7-dihydro-4H-thieno[3,2-c]pyridin-2-yl] acetate</t>
  </si>
  <si>
    <t>low-substituted hydroxypropyl cellulose</t>
  </si>
  <si>
    <t>sucrose stearate</t>
  </si>
  <si>
    <t>iron oxide yellow,</t>
  </si>
  <si>
    <t>Pravachol (Pravastatin Sodium)</t>
  </si>
  <si>
    <t>pravastatin sodium</t>
  </si>
  <si>
    <t>sodium (3R,5R)-7-[(1S,2S,6S,8S,8aR)-6-hydroxy-2-methyl-8-[(2S)-2-methylbutanoyl]oxy-1,2,6,7,8,8a-hexahydronaphthalen-1-yl]-3,5-dihydroxyheptanoate</t>
  </si>
  <si>
    <t>917389-32-3</t>
  </si>
  <si>
    <t>Pravastatin Sodium (Pravachol)</t>
  </si>
  <si>
    <t>Praxbind (Idarucizumab for Injection)</t>
  </si>
  <si>
    <t>Idarucizumab</t>
  </si>
  <si>
    <t>CN(CC(C1(CCCCC1)O)C1=CC=C(C=C1)O)C</t>
  </si>
  <si>
    <t>93413-62-8</t>
  </si>
  <si>
    <t>Praziquantel (Biltricide)</t>
  </si>
  <si>
    <t>Praziquantel</t>
  </si>
  <si>
    <t>2-(cyclohexanecarbonyl)-3,6,7,11b-tetrahydro-1H-pyrazino[2,1-a]isoquinolin-4-one</t>
  </si>
  <si>
    <t>C(CCCCCCCCCCC)OCCOCCOCCOCCOCCOCCOCCOCCOCCO</t>
  </si>
  <si>
    <t>3055-99-0</t>
  </si>
  <si>
    <t>Prazosin HCl (Minipress)</t>
  </si>
  <si>
    <t>prazosin hydrochloride</t>
  </si>
  <si>
    <t>[4-(4-amino-6,7-dimethoxyquinazolin-2-yl)piperazin-1-yl]-(furan-2-yl)methanone hydrochloride</t>
  </si>
  <si>
    <t>hard gelatin capsules</t>
  </si>
  <si>
    <t>ClCCN(C(=O)NCCCl)N=O</t>
  </si>
  <si>
    <t>154-93-8</t>
  </si>
  <si>
    <t>Precedex (Dexmedetomidine hydrochloride)</t>
  </si>
  <si>
    <t>dexmedetomidine hydrochloride</t>
  </si>
  <si>
    <t>5-[(1S)-1-(2,3-dimethylphenyl)ethyl]-1H-imidazole hydrochloride</t>
  </si>
  <si>
    <t>Precose (Acarbose)</t>
  </si>
  <si>
    <t>Acarbose</t>
  </si>
  <si>
    <t>(3R,4R,5S,6R)-5-[(2R,3R,4R,5S,6R)-5-[(2R,3R,4S,5S,6R)-3,4-dihydroxy-6-methyl-5-[[(1S,4R,5S,6S)-4,5,6-trihydroxy-3-(hydroxymethyl)cyclohex-2-en-1-yl]amino]oxan-2-yl]oxy-3,4-dihydroxy-6-(hydroxymethyl)oxan-2-yl]oxy-6-(hydroxymethyl)oxane-2,3,4-triol</t>
  </si>
  <si>
    <t>Pred Forte (Prednisolone Acetate Ophthalmic Suspension)</t>
  </si>
  <si>
    <t>prednisolone acetate</t>
  </si>
  <si>
    <t>Pred Mild (Prednisolone Acetate Solution)</t>
  </si>
  <si>
    <t>Pred-G (Gentamicin and Prednisolone Acetate)</t>
  </si>
  <si>
    <t>ClC1=CC=C(C=C1)[C@H](CCN(C)C)C1=NC=CC=C1.C(\C=C/C(=O)O)(=O)O</t>
  </si>
  <si>
    <t>2438-32-6</t>
  </si>
  <si>
    <t>Benzalkonium chloride</t>
  </si>
  <si>
    <t>dihydrate</t>
  </si>
  <si>
    <t>hydrochloric</t>
  </si>
  <si>
    <t>Gentamicin sulfate</t>
  </si>
  <si>
    <t>(2S,3S,4R,5R,6R)-5-amino-2-(aminomethyl)-6-[(2R,3S,4R)-5-[(1R,3S,5R,6S)-3,5-diamino-2-[(2S,3R,4R,5S,6R)-3-amino-4,5-dihydroxy-6-(hydroxymethyl)oxan-2-yl]oxy-6-hydroxycyclohexyl]oxy-4-hydroxy-2-(hydroxymethyl)oxolan-3-yl]oxyoxane-3,4-diol 2-[4,6-diamino-3-[3-amino-6-[1-(methylamino)ethyl]oxan-2-yl]oxy-2-hydroxycyclohexyl]oxy-5-methyl-4-(methylamino)oxane-3,5-diol sulfuric acid</t>
  </si>
  <si>
    <t>Cl.CC1=C(C(=CC=C1)C)NC(=O)C1N(CCCC1)C</t>
  </si>
  <si>
    <t>1722-62-9</t>
  </si>
  <si>
    <t>Prednicarbate Emollient Cream (Dermatop Emollient Cream)</t>
  </si>
  <si>
    <t>prednicarbate</t>
  </si>
  <si>
    <t>[2-[(8S,9S,10R,11S,13S,14S,17R)-17-ethoxycarbonyloxy-11-hydroxy-10,13-dimethyl-3-oxo-7,8,9,11,12,14,15,16-octahydro-6H-cyclopenta[a]phenanthren-17-yl]-2-oxoethyl] propanoate</t>
  </si>
  <si>
    <t>cetostearyl alcoho</t>
  </si>
  <si>
    <t>aluminum stearate</t>
  </si>
  <si>
    <t>Prednicarbate Ointment (Dermatop Ointment)</t>
  </si>
  <si>
    <t>octyldodecanol</t>
  </si>
  <si>
    <t>glyceryl oleate</t>
  </si>
  <si>
    <t>NC(=O)N.C(N)(OCC)=O</t>
  </si>
  <si>
    <t>Prednisolone (Prednisolone Tablets)</t>
  </si>
  <si>
    <t>Prednisolone</t>
  </si>
  <si>
    <t>(8S,9S,10R,11S,13S,14S,17R)-11,17-dihydroxy-17-(2-hydroxyacetyl)-10,13-dimethyl-7,8,9,11,12,14,15,16-octahydro-6H-cyclopenta[a]phenanthren-3-one</t>
  </si>
  <si>
    <t>[F-].[Na+]</t>
  </si>
  <si>
    <t>D&amp;C Yellow No.10</t>
  </si>
  <si>
    <t>Prednisolone (syrup) (Prelone)</t>
  </si>
  <si>
    <t>D&amp;C Yellow No.11</t>
  </si>
  <si>
    <t> FD&amp;C Yellow No. 7</t>
  </si>
  <si>
    <t>D&amp;C Yellow No.12</t>
  </si>
  <si>
    <t> FD&amp;C Yellow No. 8</t>
  </si>
  <si>
    <t>Prednisolone Acetate (Omnipred)</t>
  </si>
  <si>
    <t> Benzoic acid</t>
  </si>
  <si>
    <t>alcohol 5%</t>
  </si>
  <si>
    <t>artificial wild cherry flavor</t>
  </si>
  <si>
    <t> FD&amp;C blue #1 </t>
  </si>
  <si>
    <t>red #40</t>
  </si>
  <si>
    <t>red #41</t>
  </si>
  <si>
    <t>Prednisolone Acetate Ophthalmic Suspension (Pred Forte)</t>
  </si>
  <si>
    <t> benzalkonium chloride </t>
  </si>
  <si>
    <t xml:space="preserve"> sodium bisulfite</t>
  </si>
  <si>
    <t>Prednisolone Acetate Oral Suspension (Flo-Pred)</t>
  </si>
  <si>
    <t> carbomer 934P</t>
  </si>
  <si>
    <t>masking agent</t>
  </si>
  <si>
    <t>sorbitol crystalline</t>
  </si>
  <si>
    <t>sucralose liquid concentrate</t>
  </si>
  <si>
    <t>cherry flavor</t>
  </si>
  <si>
    <t>Prednisolone Acetate Solution (Pred Mild)</t>
  </si>
  <si>
    <t>106266-06-2</t>
  </si>
  <si>
    <t> boric acid</t>
  </si>
  <si>
    <t>Prednisolone Oral Solution (Prednisolone Sodium Phosphate Oral Solution)</t>
  </si>
  <si>
    <t> sodium biphosphate</t>
  </si>
  <si>
    <t xml:space="preserve"> sorbitol</t>
  </si>
  <si>
    <t> artificial raspberry flavor</t>
  </si>
  <si>
    <t>Prednisolone Sodium (Pediapred)</t>
  </si>
  <si>
    <t>O[C@@H](CO)[C@H]1OC(C(=C1[O-])O)=O.[Na+]</t>
  </si>
  <si>
    <t>Prednisolone Sodium Phosphate (Orapred ODT)</t>
  </si>
  <si>
    <t>O[C@@H](CO)[C@H]1OC(C(=C1O)O)=O</t>
  </si>
  <si>
    <t>Prednisolone Sodium Phosphate Oral Solution (Prednisolone Oral Solution)</t>
  </si>
  <si>
    <t>1004316-88-4</t>
  </si>
  <si>
    <t>Prednisolone Tablets (Prednisolone)</t>
  </si>
  <si>
    <t>Prednisolone Tablets (Millipred)</t>
  </si>
  <si>
    <t>Prednisolone,Neomycin and Polymyxin B (Poly-Pred)</t>
  </si>
  <si>
    <t> sodium acetate</t>
  </si>
  <si>
    <t>thimerosal </t>
  </si>
  <si>
    <t>polysorbate 82</t>
  </si>
  <si>
    <t>Prednisone (Deltasone)</t>
  </si>
  <si>
    <t>Prednisone</t>
  </si>
  <si>
    <t>(8S,9S,10R,13S,14S,17R)-17-hydroxy-17-(2-hydroxyacetyl)-10,13-dimethyl-6,7,8,9,12,14,15,16-octahydrocyclopenta[a]phenanthrene-3,11-dione</t>
  </si>
  <si>
    <t>Calcium Stearate</t>
  </si>
  <si>
    <t>Erythrosine Sodium</t>
  </si>
  <si>
    <t>Mineral Oil</t>
  </si>
  <si>
    <t>Sorbic Acid</t>
  </si>
  <si>
    <t>Prednisone (Prednisone Tablets, USP)</t>
  </si>
  <si>
    <t>Prednisone Delayed-Release Tablets (Rayos)</t>
  </si>
  <si>
    <t>COC=1C=C(C=C(C1OC)OC)CC=1C(=NC(=NC1)N)N.S(O)(O)(=O)=O</t>
  </si>
  <si>
    <t>glycerol dibehenate</t>
  </si>
  <si>
    <t>actose monohydrate</t>
  </si>
  <si>
    <t> yellow ferric oxide</t>
  </si>
  <si>
    <t> red ferric oxide</t>
  </si>
  <si>
    <t>Prednisone Tablets, USP (Prednisone)</t>
  </si>
  <si>
    <t>Prefest (Estradiol, Norgestimate)</t>
  </si>
  <si>
    <t>estradiol</t>
  </si>
  <si>
    <t> FD&amp;C yellow no. 6 aluminum lake</t>
  </si>
  <si>
    <t>Pregabalin (Lyrica)</t>
  </si>
  <si>
    <t>Pregabalin</t>
  </si>
  <si>
    <t>(3S)-3-(aminomethyl)-5-methylhexanoic acid</t>
  </si>
  <si>
    <t>monobasic sodium phosphate anhydrous</t>
  </si>
  <si>
    <t>artificial strawberry </t>
  </si>
  <si>
    <t>Pregabalin Extended-Release Tablets (Lyrica CR)</t>
  </si>
  <si>
    <t>Pregnyl (Chorionic Gonadotropin for Injection)</t>
  </si>
  <si>
    <t>chorionic gonadotropin</t>
  </si>
  <si>
    <t>(3S)-3-[[(2S)-5-amino-2-[[(2S)-2-[[(2S)-2-[[(2S)-1-[(2S)-2-[[(2S)-2-[[(2R)-2-[[(2S,3R)-2-amino-3-hydroxybutanoyl]amino]-3-sulfanylpropanoyl]amino]-3-carboxypropanoyl]amino]-3-carboxypropanoyl]pyrrolidine-2-carbonyl]amino]-5-(diaminomethylideneamino)pentanoyl]amino]-3-phenylpropanoyl]amino]-5-oxopentanoyl]amino]-4-[[(2S)-1-[[(2S)-1-amino-3-hydroxy-1-oxopropan-2-yl]amino]-3-hydroxy-1-oxopropan-2-yl]amino]-4-oxobutanoic acid</t>
  </si>
  <si>
    <t>Prelone (Prednisolone (syrup))</t>
  </si>
  <si>
    <t> prednisolone</t>
  </si>
  <si>
    <t>FD&amp;C blue #1 and red #40</t>
  </si>
  <si>
    <t>Premarin (Conjugated Estrogens)</t>
  </si>
  <si>
    <t>conjugated estrogens</t>
  </si>
  <si>
    <t>sodium [(13S)-13-methyl-17-oxo-7,8,9,11,12,14,15,16-octahydro-6H-cyclopenta[a]phenanthren-3-yl] sulfate</t>
  </si>
  <si>
    <t> calcium phosphate tribasic</t>
  </si>
  <si>
    <t>powdered cellulose</t>
  </si>
  <si>
    <t>ClC=1C(=CC2=C(NC(N(S2(=O)=O)C)CSCC(F)(F)F)C1)S(=O)(=O)N</t>
  </si>
  <si>
    <t>Premarin Injection (Conjugated Estrogens for Injection)</t>
  </si>
  <si>
    <t>lactose </t>
  </si>
  <si>
    <t>Premarin Vaginal Cream (Conjugated Estrogens Vaginal Cream)</t>
  </si>
  <si>
    <t>NC1=C2C(N(C(C2=CC=C1)=O)C1C(NC(CC1)=O)=O)=O</t>
  </si>
  <si>
    <t>cetyl esters wax</t>
  </si>
  <si>
    <t> glyceryl monostearate</t>
  </si>
  <si>
    <t> propylene glycol monostearate</t>
  </si>
  <si>
    <t> methyl stearate</t>
  </si>
  <si>
    <t>19171-19-8</t>
  </si>
  <si>
    <t>Prempro, Premphase (Conjugated Estrogens, Medroxyprogesterone Acetate)</t>
  </si>
  <si>
    <t>calcium phosphate tribasic</t>
  </si>
  <si>
    <t>Eudragit NE 30D</t>
  </si>
  <si>
    <t>N=1C=C(N2N=CC=CC21)C#CC=2C=C(C(=O)NC1=CC(=C(C=C1)CN1CCN(CC1)C)C(F)(F)F)C=CC2C</t>
  </si>
  <si>
    <t>Medroxyprogesterone acetate</t>
  </si>
  <si>
    <t>[(6S,8R,9S,10R,13S,14S,17R)-17-acetyl-6,10,13-trimethyl-3-oxo-2,6,7,8,9,11,12,14,15,16-decahydro-1H-cyclopenta[a]phenanthren-17-yl] acetate</t>
  </si>
  <si>
    <t>Prepidil (Dinoprostone Cervical Gel)</t>
  </si>
  <si>
    <t>dinoprostone</t>
  </si>
  <si>
    <t>(Z)-7-[(1R,2R,3R)-3-hydroxy-2-[(E,3S)-3-hydroxyoct-1-enyl]-5-oxocyclopentyl]hept-5-enoic acid</t>
  </si>
  <si>
    <t>Cl.C(C)NC(CC1=CC(=CC=C1)C(F)(F)F)C</t>
  </si>
  <si>
    <t>404-82-0</t>
  </si>
  <si>
    <t>CC1=C(NC2=C(C(=O)O)C=CC=C2)C=CC=C1C</t>
  </si>
  <si>
    <t>Prepopik (Sodium Picosulfate, Magnesium Oxide, and Anhydrous Citric Acid) for Oral Solution)</t>
  </si>
  <si>
    <t>Sodium Picosulfate</t>
  </si>
  <si>
    <t>disodium [4-[pyridin-2-yl-(4-sulfonatooxyphenyl)methyl]phenyl] sulfate</t>
  </si>
  <si>
    <t>61-68-7</t>
  </si>
  <si>
    <t>potassium hydrogen carbonate</t>
  </si>
  <si>
    <t>saccharine sodium</t>
  </si>
  <si>
    <t> orange</t>
  </si>
  <si>
    <t>cranberry flavors</t>
  </si>
  <si>
    <t>Magnesium Oxide</t>
  </si>
  <si>
    <t>Anhydrous Citric Acid</t>
  </si>
  <si>
    <t>114-49-8</t>
  </si>
  <si>
    <t>Prescription Prenatal, Postnatal Multivitamin (PrimaCare One)</t>
  </si>
  <si>
    <t xml:space="preserve">omega-3 fatty acids </t>
  </si>
  <si>
    <t>ethylvanillin</t>
  </si>
  <si>
    <t>glycerine</t>
  </si>
  <si>
    <t>soybean oil</t>
  </si>
  <si>
    <t>vegetable shortening</t>
  </si>
  <si>
    <t>D&amp;C Red No. 34</t>
  </si>
  <si>
    <t xml:space="preserve"> folic acid</t>
  </si>
  <si>
    <t>(2S)-2-[[4-[(2-amino-4-oxo-3H-pteridin-6-yl)methylamino]benzoyl]amino]pentanedioic acid</t>
  </si>
  <si>
    <t>D&amp;C Red No. 35</t>
  </si>
  <si>
    <t>Preservative-Free Heparin Lock Flush Solution (HEP-LOCK U/P)</t>
  </si>
  <si>
    <t>Heparin</t>
  </si>
  <si>
    <t>6-[6-[6-[5-acetamido-4,6-dihydroxy-2-(sulfooxymethyl)oxan-3-yl]oxy-2-carboxy-4-hydroxy-5-sulfooxyoxan-3-yl]oxy-2-(hydroxymethyl)-5-(sulfoamino)-4-sulfooxyoxan-3-yl]oxy-3,4-dihydroxy-5-sulfooxyoxane-2-carboxylic acid</t>
  </si>
  <si>
    <t>97240-79-4</t>
  </si>
  <si>
    <t> dibasic sodium phosphate anhydrous </t>
  </si>
  <si>
    <t>Prestalia (Perindopril Arginine and Amlodipine Tablets)</t>
  </si>
  <si>
    <t>perindopril arginine</t>
  </si>
  <si>
    <t>amlodipine besylate</t>
  </si>
  <si>
    <t>Pretomanid Tablets (Pretomanid Tablets)</t>
  </si>
  <si>
    <t>Pretomanid</t>
  </si>
  <si>
    <t>(6S)-2-nitro-6-[[4-(trifluoromethoxy)phenyl]methoxy]-6,7-dihydro-5H-imidazo[2,1-b][1,3]oxazine</t>
  </si>
  <si>
    <t>FC1=C(C=CC(=C1)F)[C@]1(C[C@@H](CO1)COC1=CC=C(C=C1)N1CCN(CC1)C1=CC=C(C=C1)N1C(N(N=C1)[C@H]([C@H](C)O)CC)=O)CN1N=CN=C1</t>
  </si>
  <si>
    <t>171228-49-2</t>
  </si>
  <si>
    <t>Prevacid (Lansoprazole)</t>
  </si>
  <si>
    <t>lansoprazole</t>
  </si>
  <si>
    <t>2-[[3-methyl-4-(2,2,2-trifluoroethoxy)pyridin-2-yl]methylsulfinyl]-1H-benzimidazole</t>
  </si>
  <si>
    <t>C(C)(=O)[O-].[K+]</t>
  </si>
  <si>
    <t>19455-20-0</t>
  </si>
  <si>
    <t>methacrylic acid</t>
  </si>
  <si>
    <t> lactose monohydrate-microcrystalline cellulose sphere</t>
  </si>
  <si>
    <t>polyacrylate</t>
  </si>
  <si>
    <t>magnesium carbonate</t>
  </si>
  <si>
    <t>aspartame2</t>
  </si>
  <si>
    <t>artificial strawberry flavor</t>
  </si>
  <si>
    <t>polysorbate 80 </t>
  </si>
  <si>
    <t>aspartame3</t>
  </si>
  <si>
    <t>Prevacid I.V. (Lansoprazole for Injection)</t>
  </si>
  <si>
    <t>630-93-3</t>
  </si>
  <si>
    <t> sodium hydroxide</t>
  </si>
  <si>
    <t>Prevacid NapraPAC (Lansoprazole)</t>
  </si>
  <si>
    <t> sugar sphere</t>
  </si>
  <si>
    <t> D&amp;C Red No. 28</t>
  </si>
  <si>
    <t> FD&amp;C Green No. 3</t>
  </si>
  <si>
    <t> D&amp;C Red No. 29</t>
  </si>
  <si>
    <t> FD&amp;C Green No. 4</t>
  </si>
  <si>
    <t>Prevalite (Cholestyramine for Oral Suspension, US)</t>
  </si>
  <si>
    <t>Cholestyramine resin</t>
  </si>
  <si>
    <t>azane 2-methylbutane trimethyl-[[4-(5-phenylhexan-3-yl)phenyl]methyl]azanium chloride</t>
  </si>
  <si>
    <t> propylene glycol alginate</t>
  </si>
  <si>
    <t>orange flavor</t>
  </si>
  <si>
    <t>Prevnar (Pneumococcal 7-valent Conjugate)</t>
  </si>
  <si>
    <t>Pneumococcal 7-valent Conjugate</t>
  </si>
  <si>
    <t>Prevnar 13 (Pneumococcal 13-valent Conjugate Vaccine [Diphtheria CRM197 Protein] Suspension for Intramuscular Injection)</t>
  </si>
  <si>
    <t> Pneumococcal 13-valent Conjugate</t>
  </si>
  <si>
    <t>CORYNEBACTERIUM DIPHTHERIAE CRM197 PROTEIN</t>
  </si>
  <si>
    <t>SUCCINATE DIANION</t>
  </si>
  <si>
    <t>S(O)(O)(=O)=O.C(C)(C)(C)NCC(O)C1=CC(=C(C=C1)O)CO</t>
  </si>
  <si>
    <t>51022-70-9</t>
  </si>
  <si>
    <t>POLYSORBATE 81</t>
  </si>
  <si>
    <t>Prevpac (Lansoprazole, Amoxicillin and Clarithromycin)</t>
  </si>
  <si>
    <t>Lansoprazole</t>
  </si>
  <si>
    <t>sugar sphere</t>
  </si>
  <si>
    <t>D&amp;C Red No. 29</t>
  </si>
  <si>
    <t>Amoxicillin</t>
  </si>
  <si>
    <t> polysorbate 82</t>
  </si>
  <si>
    <t>D&amp;C Red No. 30</t>
  </si>
  <si>
    <t>FD&amp;C Red No. 42</t>
  </si>
  <si>
    <t> polysorbate 83</t>
  </si>
  <si>
    <t>D&amp;C Red No. 31</t>
  </si>
  <si>
    <t>FD&amp;C Red No. 43</t>
  </si>
  <si>
    <t>Clarithromycin</t>
  </si>
  <si>
    <t>(3R,4S,5S,6R,7R,9R,11R,12R,13S,14R)-6-[(2S,3R,4S,6R)-4-(dimethylamino)-3-hydroxy-6-methyloxan-2-yl]oxy-14-ethyl-12,13-dihydroxy-4-[(2R,4R,5S,6S)-5-hydroxy-4-methoxy-4,6-dimethyloxan-2-yl]oxy-7-methoxy-3,5,7,9,11,13-hexamethyl-oxacyclotetradecane-2,10-dione</t>
  </si>
  <si>
    <t> polysorbate 84</t>
  </si>
  <si>
    <t>D&amp;C Red No. 32</t>
  </si>
  <si>
    <t>FD&amp;C Red No. 44</t>
  </si>
  <si>
    <t>Prevymis (Letermovir Tablets)</t>
  </si>
  <si>
    <t>letermovir</t>
  </si>
  <si>
    <t>2-[(4S)-8-fluoro-2-[4-(3-methoxyphenyl)piperazin-1-yl]-3-[2-methoxy-5-(trifluoromethyl)phenyl]-4H-quinazolin-4-yl]acetic acid</t>
  </si>
  <si>
    <t> colloidal silicon dioxide</t>
  </si>
  <si>
    <t>povidone 25</t>
  </si>
  <si>
    <t>Carnauba wax</t>
  </si>
  <si>
    <t>Prexxartan (Valsartan Oral Solution)</t>
  </si>
  <si>
    <t>Valsartan</t>
  </si>
  <si>
    <t>(2S)-3-methyl-2-[pentanoyl-[[4-[2-(2H-tetrazol-5-yl)phenyl]phenyl]methyl]amino]butanoic acid</t>
  </si>
  <si>
    <t> poloxamer 188</t>
  </si>
  <si>
    <t>sucralose </t>
  </si>
  <si>
    <t>Prezcobix (Darunavir and Cobicistat Tablets)</t>
  </si>
  <si>
    <t>Darunavir</t>
  </si>
  <si>
    <t>[(3aS,4R,6aR)-2,3,3a,4,5,6a-hexahydrofuro[2,3-b]furan-4-yl] N-[(2S,3R)-4-[(4-aminophenyl)sulfonyl-(2-methylpropyl)amino]-3-hydroxy-1-phenylbutan-2-yl]carbamate</t>
  </si>
  <si>
    <t>silicified microcrystalline cellulose</t>
  </si>
  <si>
    <t> iron oxide black</t>
  </si>
  <si>
    <t>polyvinyl alcohol (partially hydrolyzed)</t>
  </si>
  <si>
    <t>70-30-4</t>
  </si>
  <si>
    <t>Cobicistat</t>
  </si>
  <si>
    <t>1,3-thiazol-5-ylmethyl N-[(2R,5R)-5-[[(2S)-2-[[methyl-[(2-propan-2-yl-1,3-thiazol-4-yl)methyl]carbamoyl]amino]-4-morpholin-4-ylbutanoyl]amino]-1,6-diphenylhexan-2-yl]carbamate</t>
  </si>
  <si>
    <t>Prezista (Darunavir)</t>
  </si>
  <si>
    <t>masking flavor</t>
  </si>
  <si>
    <t>strawberry cream flavor</t>
  </si>
  <si>
    <t>Prialt (Ziconotide)</t>
  </si>
  <si>
    <t>Ziconotide</t>
  </si>
  <si>
    <t>2-[(1R,4S,7S,13S,16R,21R,24S,27S,30S,33S,36S,39S,42R,45S,48S,54S,60S,63R,68R,71S,77S)-63-amino-13,45,54,60-tetrakis(4-aminobutyl)-4,36-bis(3-carbamimidamidopropyl)-16-carbamoyl-71-[(1R)-1-hydroxyethyl]-7,39,77-tris(hydroxymethyl)-27-[(4-hydroxyphenyl)methyl]-48-methyl-33-(2-methylpropyl)-30-(2-methylsulfanylethyl)-2,5,8,11,14,23,26,29,32,35,38,41,44,47,50,53,56,59,62,69,72,75,78,85-tetracosaoxo-18,19,65,66,81,82-hexathia-3,6,9,12,15,22,25,28,31,34,37,40,43,46,49,52,55,58,61,70,73,76,79,84-tetracosazatricyclo[40.37.4.221,68]pentaoctacontan-24-yl]acetic acid</t>
  </si>
  <si>
    <t>Cl[C@]1(O[C@@H]([C@H]([C@@H]([C@H]1O)O)O)CO)O</t>
  </si>
  <si>
    <t>Priftin (Rifapentine)</t>
  </si>
  <si>
    <t>rifapentine</t>
  </si>
  <si>
    <t>[(7S,9E,11S,12R,13S,14R,15R,16R,17S,18S,19E,21Z)-26-[(E)-(4-cyclopentylpiperazin-1-yl)iminomethyl]-2,15,17,27,29-pentahydroxy-11-methoxy-3,7,12,14,16,18,22-heptamethyl-6,23-dioxo-8,30-dioxa-24-azatetracyclo[23.3.1.14,7.05,28]triaconta-1(29),2,4,9,19,21,25,27-octaen-13-yl] acetate</t>
  </si>
  <si>
    <t>disodium EDTA</t>
  </si>
  <si>
    <t>synthetic red iron oxide</t>
  </si>
  <si>
    <t>Prilocaine HCl and Epinephrine Injection (Citanest Forte Dental)</t>
  </si>
  <si>
    <t>Prilocaine hydrochloride</t>
  </si>
  <si>
    <t>N-(2-methylphenyl)-2-(propylamino)propanamide hydrochloride</t>
  </si>
  <si>
    <t>Citric Acid</t>
  </si>
  <si>
    <t>epinephrine</t>
  </si>
  <si>
    <t>4-[(1R)-1-hydroxy-2-(methylamino)ethyl]benzene-1,2-diol</t>
  </si>
  <si>
    <t>O.O.[Cl-].[Cl-].[Cl-].[Cl-].OC(C(=O)OC1OC(C(C(C1O)O)O)CO)C.[Na+].[Na+].[K+].[Ca+2]</t>
  </si>
  <si>
    <t>Prilocaine hydrochloride Injection (Citanest Plain Dental)</t>
  </si>
  <si>
    <t>Prilosec (Omeprazole)</t>
  </si>
  <si>
    <t>disodium hydrogen phosphate</t>
  </si>
  <si>
    <t>PrimaCare One (Prescription Prenatal, Postnatal Multivitamin)</t>
  </si>
  <si>
    <t>Primacor IV (Milrinone)</t>
  </si>
  <si>
    <t>milrinone lactate</t>
  </si>
  <si>
    <t>2-hydroxypropanoic acid 6-methyl-2-oxo-5-pyridin-4-yl-1H-pyridine-3-carbonitrile</t>
  </si>
  <si>
    <t>dextrose, anhydrous</t>
  </si>
  <si>
    <t>Primaquine (Phosphate Tablets)</t>
  </si>
  <si>
    <t>4-N-(6-methoxyquinolin-8-yl)pentane-1,4-diamine phosphoric acid</t>
  </si>
  <si>
    <t>OC(CC(=O)[O-])(CC(=O)[O-])C(=O)[O-].[K+].[K+].[K+]</t>
  </si>
  <si>
    <t>Opadry Purple</t>
  </si>
  <si>
    <t> FD&amp;C Blue #3</t>
  </si>
  <si>
    <t>Primatene Mist (Epinephrine for Inhalation)</t>
  </si>
  <si>
    <t>Epinephrine</t>
  </si>
  <si>
    <t>dehydrated alcohol </t>
  </si>
  <si>
    <t>dichlorodifluoromethane </t>
  </si>
  <si>
    <t>dichlorotetrafluoroethane</t>
  </si>
  <si>
    <t>nitric acid</t>
  </si>
  <si>
    <t>[I-].[K+]</t>
  </si>
  <si>
    <t>Primaxin I.V. (Imipenem and Cilastatin for Injection)</t>
  </si>
  <si>
    <t>imipenem</t>
  </si>
  <si>
    <t>(5R,6S)-3-[2-(aminomethylideneamino)ethylsulfanyl]-6-[(1R)-1-hydroxyethyl]-7-oxo-1-azabicyclo[3.2.0]hept-2-ene-2-carboxylic acid</t>
  </si>
  <si>
    <t>Cilastatin sodium</t>
  </si>
  <si>
    <t>sodium (Z)-7-[(2R)-2-amino-2-carboxyethyl]sulfanyl-2-[[(1S)-2,2-dimethylcyclopropanecarbonyl]amino]hept-2-enoate</t>
  </si>
  <si>
    <t>Primaxin IM (Imipenem and Cilastatin)</t>
  </si>
  <si>
    <t>NC1=C(C=CC(=C1)NCC1=CC=C(C=C1)F)NC(OCC)=O</t>
  </si>
  <si>
    <t>150812-12-7</t>
  </si>
  <si>
    <t>Primidone (Mysoline)</t>
  </si>
  <si>
    <t>primidone</t>
  </si>
  <si>
    <t>5-ethyl-5-phenyl-1,3-diazinane-4,6-dione</t>
  </si>
  <si>
    <t>Methylcellulose</t>
  </si>
  <si>
    <t>Primsol (Trimethoprim Hydrochloride Oral Solution)</t>
  </si>
  <si>
    <t>trimethoprim hydrochloride</t>
  </si>
  <si>
    <t>5-[(3,4,5-trimethoxyphenyl)methyl]pyrimidine-2,4-diamine hydrochloride</t>
  </si>
  <si>
    <t>CS(=O)(=O)O.C(CCCCC)OC(=O)\N=C(/N)\C1=CC=C(NCC2=NC3=C(N2C)C=CC(=C3)C(=O)N(CCC(=O)OCC)C3=NC=CC=C3)C=C1</t>
  </si>
  <si>
    <t> bubble gum flavor</t>
  </si>
  <si>
    <t> fructose</t>
  </si>
  <si>
    <t>Principen (Ampicillin)</t>
  </si>
  <si>
    <t>ampicillin</t>
  </si>
  <si>
    <t>(2S,5R,6R)-6-[[(2R)-2-amino-2-phenylacetyl]amino]-3,3-dimethyl-7-oxo-4-thia-1-azabicyclo[3.2.0]heptane-2-carboxylic acid</t>
  </si>
  <si>
    <t>872728-81-9</t>
  </si>
  <si>
    <t>black iron oxide</t>
  </si>
  <si>
    <t>FD&amp;C Red #3</t>
  </si>
  <si>
    <t>lactose monohydrate</t>
  </si>
  <si>
    <t>silica gel</t>
  </si>
  <si>
    <t>NC1=NC2=NC=C(N=C2C(=N1)N)CC(CC#C)C1=CC=C(C(=O)N[C@H](C(=O)O)CCC(=O)O)C=C1</t>
  </si>
  <si>
    <t>Prinivil (Lisinopril Tablets for Oral Administration)</t>
  </si>
  <si>
    <t> lisinopril</t>
  </si>
  <si>
    <t>(2S)-1-[(2S)-6-amino-2-[[(1S)-1-carboxy-3-phenylpropyl]amino]hexanoyl]pyrrolidine-2-carboxylic acid</t>
  </si>
  <si>
    <t>[Cl-].C[N+]1=C(C=CC=C1)\C=N\O</t>
  </si>
  <si>
    <t>Prinzide (Lisinopril and Hydrochlorothiazide)</t>
  </si>
  <si>
    <t>Hydrochlorothiazide</t>
  </si>
  <si>
    <t>FC=1C=NN(C1)C1=CC=C(C=N1)[C@H](C)NC(=O)C1(CCC(CC1)C1=NC(=CC(=N1)C)NC1=NNC(=C1)C)OC</t>
  </si>
  <si>
    <t>PrismaSol Solution (Sterile Hemofiltration Hemodiafiltration Solution)</t>
  </si>
  <si>
    <t>Calcium chloride</t>
  </si>
  <si>
    <t>CARBON DIOXIDE</t>
  </si>
  <si>
    <t>Magnesium chloride</t>
  </si>
  <si>
    <t>C(CC)N[C@@H]1CC2=C(N=C(S2)N)CC1</t>
  </si>
  <si>
    <t>104632-26-0</t>
  </si>
  <si>
    <t>Sodium bicarbonate</t>
  </si>
  <si>
    <t>Cl.Cl.C(CC)N[C@@H]1CC2=C(N=C(S2)N)CC1</t>
  </si>
  <si>
    <t>104632-25-9</t>
  </si>
  <si>
    <t>Potassium chloride</t>
  </si>
  <si>
    <t>NC(C[C@@H](C(=O)N[C@H](C(=O)N[C@H](C(=O)N[C@H](C(=O)N[C@H](C(=O)N[C@H](C(=O)N[C@H](C(=O)N[C@H](C(=O)N[C@H](C(=O)N[C@H](C(=O)NCC(=O)N1[C@@H](CCC1)C(N[C@H](C(=O)N[C@H](C(=O)N1[C@@H](CCC1)C(=O)N1[C@@H](CCC1)C(N[C@H](C(=O)N[C@H](C(=O)N[C@H](C(=O)NCC(=O)N[C@H](C(=O)N[C@H](C(=O)N[C@H](C(=O)N[C@H](C(=O)N)CC1=CC=C(C=C1)O)[C@@H](C)O)CC(=O)N)CO)C(C)C)CC(=O)N)[C@@H](C)O)=O)CC(C)C)[C@H](CC)C)=O)CC1=CC=CC=C1)CC(=O)N)CC(=O)N)CO)CO)CC1=CN=CN1)C(C)C)CC(C)C)CC1=CC=CC=C1)NC([C@H](C)NC([C@H](CC(C)C)NC([C@H](CCCNC(=N)N)NC([C@H](CCC(=O)N)NC([C@H]([C@@H](C)O)NC([C@H](C)NC([C@H](CS)NC([C@H]([C@@H](C)O)NC([C@H](C)NC([C@H]([C@@H](C)O)NC([C@H](CC(=O)N)NC([C@H](CS)NC([C@H](CCCCN)N)=O)=O)=O)=O)=O)=O)=O)=O)=O)=O)=O)=O)=O)=O</t>
  </si>
  <si>
    <t>Lactic acid</t>
  </si>
  <si>
    <t>196078-30-5</t>
  </si>
  <si>
    <t>C(C)OC1=C(C(=O)O)C=CC(=C1)CC(=O)N[C@@H](CC(C)C)C1=C(C=CC=C1)N1CCCCC1</t>
  </si>
  <si>
    <t>Pristiq (Desvenlafaxine Extended-Release Tablets)</t>
  </si>
  <si>
    <t>Desvenlafaxine</t>
  </si>
  <si>
    <t>4-[2-(dimethylamino)-1-(1-hydroxycyclohexyl)ethyl]phenol</t>
  </si>
  <si>
    <t>iron oxides</t>
  </si>
  <si>
    <t>135062-02-1</t>
  </si>
  <si>
    <t>Privigen (Immune Globulin Intravenous)</t>
  </si>
  <si>
    <t>Privigen</t>
  </si>
  <si>
    <t>Human Immunoglobulin A</t>
  </si>
  <si>
    <t>Albumin Human</t>
  </si>
  <si>
    <t>proline</t>
  </si>
  <si>
    <t>Proair Digihaler (Albuterol Sulfate Inhalation Powder)</t>
  </si>
  <si>
    <t>albuterol sulfate</t>
  </si>
  <si>
    <t>4-[2-(tert-butylamino)-1-hydroxyethyl]-2-(hydroxymethyl)phenol sulfuric acid</t>
  </si>
  <si>
    <t>LACTOSE MONOHYDRATE </t>
  </si>
  <si>
    <t>Proair HFA (Albuterol Sulfate Inhalation Aerosol)</t>
  </si>
  <si>
    <t>O[C@H]1CC[C@@]2([C@H]3CC[C@@]4(C(CC[C@H]4[C@@H]3CC=C2C1)=O)C)C</t>
  </si>
  <si>
    <t>NORFLURANE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</si>
</sst>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rgb="FF000000"/>
      <name val="Arial"/>
    </font>
    <font>
      <sz val="14.0"/>
      <color rgb="FF333333"/>
      <name val="Arial"/>
    </font>
    <font>
      <sz val="9.0"/>
      <color rgb="FF333333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7.63"/>
    <col customWidth="1" min="11" max="11" width="18.0"/>
    <col customWidth="1" min="12" max="12" width="6.38"/>
    <col customWidth="1" min="13" max="13" width="12.38"/>
    <col customWidth="1" min="14" max="14" width="6.25"/>
    <col customWidth="1" min="15" max="15" width="23.13"/>
    <col customWidth="1" min="16" max="16" width="11.38"/>
    <col customWidth="1" min="17" max="17" width="14.0"/>
    <col customWidth="1" min="18" max="18" width="6.38"/>
    <col customWidth="1" min="19" max="19" width="19.13"/>
    <col customWidth="1" min="20" max="20" width="6.13"/>
    <col customWidth="1" min="21" max="21" width="18.75"/>
    <col customWidth="1" min="22" max="22" width="6.13"/>
    <col customWidth="1" min="23" max="23" width="15.63"/>
    <col customWidth="1" min="24" max="24" width="6.5"/>
    <col customWidth="1" min="25" max="25" width="18.0"/>
    <col customWidth="1" min="26" max="26" width="6.38"/>
    <col customWidth="1" min="27" max="27" width="9.38"/>
    <col customWidth="1" min="28" max="62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</row>
    <row r="2">
      <c r="A2" s="3">
        <v>0.0</v>
      </c>
      <c r="B2" s="3" t="s">
        <v>62</v>
      </c>
      <c r="C2" s="3" t="s">
        <v>63</v>
      </c>
      <c r="D2" s="3" t="s">
        <v>64</v>
      </c>
      <c r="E2" s="3" t="s">
        <v>65</v>
      </c>
      <c r="K2" s="3" t="s">
        <v>66</v>
      </c>
      <c r="M2" s="3" t="s">
        <v>67</v>
      </c>
      <c r="O2" s="3" t="s">
        <v>68</v>
      </c>
      <c r="Q2" s="3" t="s">
        <v>69</v>
      </c>
      <c r="S2" s="3" t="s">
        <v>70</v>
      </c>
      <c r="U2" s="3" t="s">
        <v>71</v>
      </c>
      <c r="W2" s="3" t="s">
        <v>72</v>
      </c>
      <c r="Y2" s="3" t="s">
        <v>73</v>
      </c>
    </row>
    <row r="3">
      <c r="A3" s="3">
        <v>1.0</v>
      </c>
      <c r="B3" s="3" t="s">
        <v>74</v>
      </c>
      <c r="C3" s="3" t="s">
        <v>75</v>
      </c>
      <c r="D3" s="3" t="s">
        <v>76</v>
      </c>
      <c r="E3" s="3" t="s">
        <v>77</v>
      </c>
      <c r="K3" s="3" t="s">
        <v>78</v>
      </c>
      <c r="M3" s="3" t="s">
        <v>79</v>
      </c>
      <c r="O3" s="3" t="s">
        <v>80</v>
      </c>
      <c r="Q3" s="3" t="s">
        <v>81</v>
      </c>
      <c r="S3" s="3" t="s">
        <v>82</v>
      </c>
      <c r="U3" s="3" t="s">
        <v>83</v>
      </c>
      <c r="W3" s="3" t="s">
        <v>84</v>
      </c>
      <c r="Y3" s="3" t="s">
        <v>85</v>
      </c>
      <c r="AA3" s="3" t="s">
        <v>86</v>
      </c>
    </row>
    <row r="4">
      <c r="A4" s="3">
        <v>2.0</v>
      </c>
      <c r="B4" s="3" t="s">
        <v>74</v>
      </c>
      <c r="C4" s="3" t="s">
        <v>75</v>
      </c>
      <c r="D4" s="3" t="s">
        <v>76</v>
      </c>
      <c r="E4" s="3" t="s">
        <v>77</v>
      </c>
      <c r="F4" s="3" t="s">
        <v>87</v>
      </c>
      <c r="G4" s="3">
        <v>365.21</v>
      </c>
      <c r="H4" s="3">
        <v>-3.1</v>
      </c>
      <c r="I4" s="3">
        <v>186.0</v>
      </c>
      <c r="J4" s="3">
        <v>514.0</v>
      </c>
      <c r="K4" s="3" t="s">
        <v>78</v>
      </c>
      <c r="M4" s="3" t="s">
        <v>79</v>
      </c>
      <c r="O4" s="3" t="s">
        <v>80</v>
      </c>
      <c r="Q4" s="3" t="s">
        <v>81</v>
      </c>
      <c r="S4" s="3" t="s">
        <v>82</v>
      </c>
      <c r="U4" s="3" t="s">
        <v>83</v>
      </c>
      <c r="W4" s="3" t="s">
        <v>84</v>
      </c>
      <c r="Y4" s="3" t="s">
        <v>85</v>
      </c>
      <c r="AA4" s="3" t="s">
        <v>86</v>
      </c>
    </row>
    <row r="5">
      <c r="A5" s="3">
        <v>3.0</v>
      </c>
      <c r="B5" s="3" t="s">
        <v>88</v>
      </c>
      <c r="C5" s="3" t="s">
        <v>89</v>
      </c>
      <c r="D5" s="3" t="s">
        <v>90</v>
      </c>
      <c r="E5" s="3" t="s">
        <v>91</v>
      </c>
      <c r="F5" s="3" t="s">
        <v>92</v>
      </c>
      <c r="G5" s="3">
        <v>436.6</v>
      </c>
      <c r="H5" s="3">
        <v>3.0</v>
      </c>
      <c r="I5" s="3">
        <v>30.0</v>
      </c>
      <c r="J5" s="3">
        <v>0.0</v>
      </c>
      <c r="K5" s="3" t="s">
        <v>93</v>
      </c>
      <c r="M5" s="3" t="s">
        <v>94</v>
      </c>
      <c r="O5" s="3" t="s">
        <v>95</v>
      </c>
      <c r="Q5" s="3" t="s">
        <v>96</v>
      </c>
      <c r="S5" s="3" t="s">
        <v>82</v>
      </c>
      <c r="U5" s="3" t="s">
        <v>97</v>
      </c>
      <c r="W5" s="3" t="s">
        <v>98</v>
      </c>
      <c r="Y5" s="3" t="s">
        <v>99</v>
      </c>
      <c r="AA5" s="3" t="s">
        <v>100</v>
      </c>
    </row>
    <row r="6">
      <c r="A6" s="3">
        <v>4.0</v>
      </c>
      <c r="B6" s="3" t="s">
        <v>88</v>
      </c>
      <c r="C6" s="3" t="s">
        <v>89</v>
      </c>
      <c r="D6" s="3" t="s">
        <v>90</v>
      </c>
      <c r="E6" s="3" t="s">
        <v>91</v>
      </c>
      <c r="F6" s="3" t="s">
        <v>92</v>
      </c>
      <c r="G6" s="3">
        <v>436.6</v>
      </c>
      <c r="H6" s="3">
        <v>3.0</v>
      </c>
      <c r="I6" s="3">
        <v>30.0</v>
      </c>
      <c r="J6" s="3">
        <v>0.0</v>
      </c>
      <c r="K6" s="3" t="s">
        <v>93</v>
      </c>
      <c r="M6" s="3" t="s">
        <v>94</v>
      </c>
      <c r="O6" s="3" t="s">
        <v>95</v>
      </c>
      <c r="Q6" s="3" t="s">
        <v>96</v>
      </c>
      <c r="S6" s="3" t="s">
        <v>82</v>
      </c>
      <c r="U6" s="3" t="s">
        <v>97</v>
      </c>
      <c r="W6" s="3" t="s">
        <v>98</v>
      </c>
      <c r="Y6" s="3" t="s">
        <v>99</v>
      </c>
      <c r="AA6" s="3" t="s">
        <v>100</v>
      </c>
    </row>
    <row r="7">
      <c r="A7" s="3">
        <v>5.0</v>
      </c>
      <c r="B7" s="3" t="s">
        <v>101</v>
      </c>
      <c r="C7" s="3" t="s">
        <v>102</v>
      </c>
      <c r="D7" s="3" t="s">
        <v>103</v>
      </c>
      <c r="E7" s="3" t="s">
        <v>104</v>
      </c>
      <c r="F7" s="3" t="s">
        <v>105</v>
      </c>
      <c r="G7" s="3">
        <v>373.4</v>
      </c>
      <c r="H7" s="3">
        <v>3.6</v>
      </c>
      <c r="I7" s="3">
        <v>74.8</v>
      </c>
      <c r="J7" s="3">
        <v>555.0</v>
      </c>
      <c r="K7" s="3" t="s">
        <v>106</v>
      </c>
      <c r="L7" s="3">
        <f>9.4/852.1</f>
        <v>0.01103156906</v>
      </c>
      <c r="M7" s="3" t="s">
        <v>107</v>
      </c>
      <c r="N7" s="3">
        <f>6/852.1</f>
        <v>0.007041427063</v>
      </c>
      <c r="O7" s="3" t="s">
        <v>108</v>
      </c>
      <c r="P7" s="3">
        <f>94.1/852.1</f>
        <v>0.1104330478</v>
      </c>
      <c r="Q7" s="3" t="s">
        <v>109</v>
      </c>
      <c r="R7" s="3">
        <f>322.6/852.1</f>
        <v>0.3785940617</v>
      </c>
    </row>
    <row r="8">
      <c r="A8" s="3">
        <v>6.0</v>
      </c>
      <c r="B8" s="3" t="s">
        <v>110</v>
      </c>
      <c r="C8" s="3" t="s">
        <v>111</v>
      </c>
      <c r="D8" s="3" t="s">
        <v>112</v>
      </c>
      <c r="K8" s="3" t="s">
        <v>79</v>
      </c>
      <c r="L8" s="3">
        <f t="shared" ref="L8:L10" si="1">50/56</f>
        <v>0.8928571429</v>
      </c>
      <c r="M8" s="3" t="s">
        <v>113</v>
      </c>
      <c r="N8" s="3">
        <f t="shared" ref="N8:N10" si="2">3.5/56</f>
        <v>0.0625</v>
      </c>
    </row>
    <row r="9">
      <c r="A9" s="3">
        <v>7.0</v>
      </c>
      <c r="B9" s="3" t="s">
        <v>110</v>
      </c>
      <c r="C9" s="3" t="s">
        <v>111</v>
      </c>
      <c r="D9" s="3" t="s">
        <v>112</v>
      </c>
      <c r="E9" s="3" t="s">
        <v>114</v>
      </c>
      <c r="K9" s="3" t="s">
        <v>79</v>
      </c>
      <c r="L9" s="3">
        <f t="shared" si="1"/>
        <v>0.8928571429</v>
      </c>
      <c r="M9" s="3" t="s">
        <v>113</v>
      </c>
      <c r="N9" s="3">
        <f t="shared" si="2"/>
        <v>0.0625</v>
      </c>
    </row>
    <row r="10">
      <c r="A10" s="3">
        <v>8.0</v>
      </c>
      <c r="B10" s="3" t="s">
        <v>115</v>
      </c>
      <c r="C10" s="3" t="s">
        <v>111</v>
      </c>
      <c r="D10" s="3" t="s">
        <v>112</v>
      </c>
      <c r="E10" s="3" t="s">
        <v>114</v>
      </c>
      <c r="F10" s="3" t="s">
        <v>116</v>
      </c>
      <c r="G10" s="3">
        <v>312.4</v>
      </c>
      <c r="H10" s="3">
        <v>2.9</v>
      </c>
      <c r="I10" s="3">
        <v>59.1</v>
      </c>
      <c r="J10" s="3">
        <v>432.0</v>
      </c>
      <c r="K10" s="3" t="s">
        <v>117</v>
      </c>
      <c r="L10" s="3">
        <f t="shared" si="1"/>
        <v>0.8928571429</v>
      </c>
      <c r="M10" s="3" t="s">
        <v>118</v>
      </c>
      <c r="N10" s="3">
        <f t="shared" si="2"/>
        <v>0.0625</v>
      </c>
      <c r="O10" s="3" t="s">
        <v>119</v>
      </c>
      <c r="Q10" s="3" t="s">
        <v>120</v>
      </c>
      <c r="S10" s="3" t="s">
        <v>120</v>
      </c>
      <c r="U10" s="3" t="s">
        <v>73</v>
      </c>
      <c r="W10" s="3" t="s">
        <v>121</v>
      </c>
      <c r="Y10" s="3" t="s">
        <v>122</v>
      </c>
    </row>
    <row r="11">
      <c r="A11" s="3">
        <v>9.0</v>
      </c>
      <c r="B11" s="3" t="s">
        <v>115</v>
      </c>
      <c r="C11" s="3" t="s">
        <v>123</v>
      </c>
      <c r="D11" s="3" t="s">
        <v>124</v>
      </c>
      <c r="E11" s="3" t="s">
        <v>114</v>
      </c>
      <c r="F11" s="3" t="s">
        <v>116</v>
      </c>
      <c r="G11" s="3">
        <v>312.4</v>
      </c>
      <c r="H11" s="3">
        <v>2.9</v>
      </c>
      <c r="I11" s="3">
        <v>59.1</v>
      </c>
      <c r="J11" s="3">
        <v>432.0</v>
      </c>
      <c r="K11" s="3" t="s">
        <v>117</v>
      </c>
      <c r="M11" s="3" t="s">
        <v>118</v>
      </c>
      <c r="O11" s="3" t="s">
        <v>119</v>
      </c>
      <c r="Q11" s="3" t="s">
        <v>120</v>
      </c>
      <c r="S11" s="3" t="s">
        <v>120</v>
      </c>
      <c r="U11" s="3" t="s">
        <v>73</v>
      </c>
      <c r="W11" s="3" t="s">
        <v>121</v>
      </c>
      <c r="Y11" s="3" t="s">
        <v>122</v>
      </c>
    </row>
    <row r="12">
      <c r="A12" s="3">
        <v>10.0</v>
      </c>
      <c r="B12" s="3" t="s">
        <v>125</v>
      </c>
      <c r="C12" s="3" t="s">
        <v>126</v>
      </c>
      <c r="D12" s="3" t="s">
        <v>127</v>
      </c>
      <c r="E12" s="3" t="s">
        <v>128</v>
      </c>
      <c r="F12" s="3" t="s">
        <v>129</v>
      </c>
      <c r="G12" s="3">
        <v>345.8</v>
      </c>
      <c r="H12" s="3">
        <v>2.0</v>
      </c>
      <c r="I12" s="3">
        <v>23.0</v>
      </c>
      <c r="J12" s="3">
        <v>0.0</v>
      </c>
      <c r="K12" s="3" t="s">
        <v>130</v>
      </c>
      <c r="M12" s="3" t="s">
        <v>131</v>
      </c>
      <c r="O12" s="3" t="s">
        <v>132</v>
      </c>
      <c r="Q12" s="3" t="s">
        <v>133</v>
      </c>
      <c r="S12" s="3" t="s">
        <v>134</v>
      </c>
      <c r="U12" s="3" t="s">
        <v>135</v>
      </c>
    </row>
    <row r="13">
      <c r="A13" s="3">
        <v>11.0</v>
      </c>
      <c r="B13" s="3" t="s">
        <v>125</v>
      </c>
      <c r="C13" s="3" t="s">
        <v>126</v>
      </c>
      <c r="D13" s="3" t="s">
        <v>127</v>
      </c>
      <c r="E13" s="3" t="s">
        <v>136</v>
      </c>
      <c r="F13" s="3" t="s">
        <v>137</v>
      </c>
      <c r="G13" s="3">
        <v>718.8</v>
      </c>
      <c r="H13" s="3">
        <v>6.0</v>
      </c>
      <c r="I13" s="3">
        <v>52.0</v>
      </c>
      <c r="J13" s="3">
        <v>0.0</v>
      </c>
      <c r="K13" s="3" t="s">
        <v>130</v>
      </c>
      <c r="M13" s="3" t="s">
        <v>131</v>
      </c>
      <c r="O13" s="3" t="s">
        <v>132</v>
      </c>
      <c r="Q13" s="3" t="s">
        <v>133</v>
      </c>
      <c r="S13" s="3" t="s">
        <v>134</v>
      </c>
      <c r="U13" s="3" t="s">
        <v>135</v>
      </c>
    </row>
    <row r="14">
      <c r="A14" s="3">
        <v>12.0</v>
      </c>
      <c r="B14" s="3" t="s">
        <v>138</v>
      </c>
      <c r="C14" s="3" t="s">
        <v>139</v>
      </c>
      <c r="D14" s="3" t="s">
        <v>140</v>
      </c>
      <c r="E14" s="3" t="s">
        <v>136</v>
      </c>
      <c r="F14" s="3" t="s">
        <v>137</v>
      </c>
      <c r="G14" s="3">
        <v>718.8</v>
      </c>
      <c r="H14" s="3">
        <v>6.0</v>
      </c>
      <c r="I14" s="3">
        <v>52.0</v>
      </c>
      <c r="J14" s="3">
        <v>0.0</v>
      </c>
      <c r="K14" s="3" t="s">
        <v>141</v>
      </c>
      <c r="M14" s="3" t="s">
        <v>72</v>
      </c>
      <c r="O14" s="3" t="s">
        <v>142</v>
      </c>
      <c r="Q14" s="3" t="s">
        <v>73</v>
      </c>
      <c r="S14" s="3" t="s">
        <v>143</v>
      </c>
      <c r="U14" s="3" t="s">
        <v>122</v>
      </c>
      <c r="W14" s="3" t="s">
        <v>144</v>
      </c>
      <c r="Y14" s="3" t="s">
        <v>145</v>
      </c>
      <c r="AA14" s="3" t="s">
        <v>146</v>
      </c>
      <c r="AC14" s="3" t="s">
        <v>147</v>
      </c>
    </row>
    <row r="15">
      <c r="A15" s="3">
        <v>13.0</v>
      </c>
      <c r="B15" s="3" t="s">
        <v>148</v>
      </c>
      <c r="C15" s="3" t="s">
        <v>149</v>
      </c>
      <c r="D15" s="3" t="s">
        <v>150</v>
      </c>
      <c r="E15" s="3" t="s">
        <v>151</v>
      </c>
      <c r="K15" s="3" t="s">
        <v>152</v>
      </c>
      <c r="L15" s="3">
        <f>0.3 /36.3</f>
        <v>0.00826446281</v>
      </c>
      <c r="M15" s="3" t="s">
        <v>153</v>
      </c>
      <c r="N15" s="3">
        <f>1.7 /36.3</f>
        <v>0.04683195592</v>
      </c>
      <c r="O15" s="3" t="s">
        <v>154</v>
      </c>
      <c r="P15" s="3">
        <f>7.5/36.3</f>
        <v>0.2066115702</v>
      </c>
      <c r="Q15" s="3" t="s">
        <v>155</v>
      </c>
      <c r="R15" s="3">
        <f>2.9/36.3</f>
        <v>0.07988980716</v>
      </c>
      <c r="S15" s="3" t="s">
        <v>156</v>
      </c>
      <c r="T15" s="3">
        <f>13.7/36.3</f>
        <v>0.3774104683</v>
      </c>
      <c r="U15" s="3" t="s">
        <v>157</v>
      </c>
      <c r="V15" s="3">
        <f>0.2/36.3</f>
        <v>0.005509641873</v>
      </c>
      <c r="W15" s="3" t="s">
        <v>158</v>
      </c>
    </row>
    <row r="16">
      <c r="A16" s="3">
        <v>14.0</v>
      </c>
      <c r="B16" s="3" t="s">
        <v>159</v>
      </c>
      <c r="C16" s="3" t="s">
        <v>160</v>
      </c>
      <c r="D16" s="3" t="s">
        <v>161</v>
      </c>
      <c r="E16" s="3" t="s">
        <v>114</v>
      </c>
      <c r="F16" s="3" t="s">
        <v>116</v>
      </c>
      <c r="G16" s="3">
        <v>312.4</v>
      </c>
      <c r="H16" s="3">
        <v>2.9</v>
      </c>
      <c r="I16" s="3">
        <v>59.1</v>
      </c>
      <c r="J16" s="3">
        <v>432.0</v>
      </c>
      <c r="K16" s="3" t="s">
        <v>162</v>
      </c>
      <c r="M16" s="3" t="s">
        <v>163</v>
      </c>
      <c r="O16" s="3" t="s">
        <v>164</v>
      </c>
      <c r="Q16" s="3" t="s">
        <v>165</v>
      </c>
      <c r="S16" s="3" t="s">
        <v>166</v>
      </c>
      <c r="U16" s="3" t="s">
        <v>167</v>
      </c>
      <c r="W16" s="3" t="s">
        <v>168</v>
      </c>
      <c r="Y16" s="3" t="s">
        <v>169</v>
      </c>
      <c r="AA16" s="3" t="s">
        <v>170</v>
      </c>
      <c r="AC16" s="3" t="s">
        <v>171</v>
      </c>
      <c r="AE16" s="3" t="s">
        <v>172</v>
      </c>
    </row>
    <row r="17">
      <c r="A17" s="3">
        <v>14.0</v>
      </c>
      <c r="B17" s="3" t="s">
        <v>159</v>
      </c>
      <c r="C17" s="3" t="s">
        <v>160</v>
      </c>
      <c r="D17" s="3" t="s">
        <v>161</v>
      </c>
      <c r="E17" s="3" t="s">
        <v>173</v>
      </c>
      <c r="K17" s="3" t="s">
        <v>162</v>
      </c>
      <c r="M17" s="3" t="s">
        <v>163</v>
      </c>
      <c r="O17" s="3" t="s">
        <v>164</v>
      </c>
      <c r="Q17" s="3" t="s">
        <v>165</v>
      </c>
      <c r="S17" s="3" t="s">
        <v>166</v>
      </c>
      <c r="U17" s="3" t="s">
        <v>167</v>
      </c>
      <c r="W17" s="3" t="s">
        <v>168</v>
      </c>
      <c r="Y17" s="3" t="s">
        <v>169</v>
      </c>
      <c r="AA17" s="3" t="s">
        <v>170</v>
      </c>
      <c r="AC17" s="3" t="s">
        <v>171</v>
      </c>
      <c r="AE17" s="3" t="s">
        <v>172</v>
      </c>
    </row>
    <row r="18">
      <c r="A18" s="3">
        <v>15.0</v>
      </c>
      <c r="B18" s="3" t="s">
        <v>159</v>
      </c>
      <c r="C18" s="3" t="s">
        <v>160</v>
      </c>
      <c r="D18" s="3" t="s">
        <v>161</v>
      </c>
      <c r="K18" s="3" t="s">
        <v>162</v>
      </c>
      <c r="M18" s="3" t="s">
        <v>163</v>
      </c>
      <c r="O18" s="3" t="s">
        <v>164</v>
      </c>
      <c r="Q18" s="3" t="s">
        <v>165</v>
      </c>
      <c r="S18" s="3" t="s">
        <v>166</v>
      </c>
      <c r="U18" s="3" t="s">
        <v>167</v>
      </c>
      <c r="W18" s="3" t="s">
        <v>168</v>
      </c>
      <c r="Y18" s="3" t="s">
        <v>169</v>
      </c>
      <c r="AA18" s="3" t="s">
        <v>170</v>
      </c>
      <c r="AC18" s="3" t="s">
        <v>171</v>
      </c>
      <c r="AE18" s="3" t="s">
        <v>172</v>
      </c>
    </row>
    <row r="19">
      <c r="A19" s="3">
        <v>16.0</v>
      </c>
      <c r="B19" s="3" t="s">
        <v>174</v>
      </c>
      <c r="C19" s="3" t="s">
        <v>175</v>
      </c>
      <c r="D19" s="3" t="s">
        <v>176</v>
      </c>
      <c r="E19" s="3" t="s">
        <v>177</v>
      </c>
      <c r="F19" s="3" t="s">
        <v>178</v>
      </c>
      <c r="G19" s="3">
        <v>408.3</v>
      </c>
      <c r="H19" s="3">
        <v>1.0</v>
      </c>
      <c r="I19" s="3">
        <v>27.0</v>
      </c>
      <c r="J19" s="3">
        <v>0.0</v>
      </c>
      <c r="K19" s="3" t="s">
        <v>107</v>
      </c>
      <c r="M19" s="3" t="s">
        <v>146</v>
      </c>
      <c r="O19" s="3" t="s">
        <v>143</v>
      </c>
    </row>
    <row r="20">
      <c r="A20" s="3">
        <v>17.0</v>
      </c>
      <c r="B20" s="3" t="s">
        <v>179</v>
      </c>
      <c r="C20" s="3" t="s">
        <v>180</v>
      </c>
      <c r="D20" s="3" t="s">
        <v>176</v>
      </c>
      <c r="E20" s="3" t="s">
        <v>177</v>
      </c>
      <c r="F20" s="3" t="s">
        <v>178</v>
      </c>
      <c r="G20" s="3">
        <v>408.3</v>
      </c>
      <c r="H20" s="3">
        <v>1.0</v>
      </c>
      <c r="I20" s="3">
        <v>27.0</v>
      </c>
      <c r="J20" s="3">
        <v>0.0</v>
      </c>
      <c r="K20" s="3" t="s">
        <v>107</v>
      </c>
      <c r="M20" s="3" t="s">
        <v>146</v>
      </c>
      <c r="O20" s="3" t="s">
        <v>143</v>
      </c>
    </row>
    <row r="21" ht="15.75" customHeight="1">
      <c r="A21" s="3">
        <v>18.0</v>
      </c>
      <c r="B21" s="3" t="s">
        <v>181</v>
      </c>
      <c r="C21" s="3" t="s">
        <v>182</v>
      </c>
      <c r="D21" s="3" t="s">
        <v>183</v>
      </c>
      <c r="E21" s="3" t="s">
        <v>184</v>
      </c>
      <c r="K21" s="3" t="s">
        <v>67</v>
      </c>
      <c r="M21" s="3" t="s">
        <v>185</v>
      </c>
      <c r="O21" s="3" t="s">
        <v>186</v>
      </c>
      <c r="Q21" s="3" t="s">
        <v>70</v>
      </c>
      <c r="S21" s="3" t="s">
        <v>145</v>
      </c>
    </row>
    <row r="22" ht="15.75" customHeight="1">
      <c r="A22" s="3">
        <v>19.0</v>
      </c>
      <c r="B22" s="3" t="s">
        <v>181</v>
      </c>
      <c r="C22" s="3" t="s">
        <v>182</v>
      </c>
      <c r="D22" s="3" t="s">
        <v>183</v>
      </c>
      <c r="E22" s="3" t="s">
        <v>184</v>
      </c>
      <c r="F22" s="3" t="s">
        <v>187</v>
      </c>
      <c r="G22" s="3">
        <v>386.6</v>
      </c>
      <c r="H22" s="3">
        <v>3.5</v>
      </c>
      <c r="I22" s="3">
        <v>71.6</v>
      </c>
      <c r="J22" s="3">
        <v>471.0</v>
      </c>
      <c r="K22" s="3" t="s">
        <v>67</v>
      </c>
      <c r="M22" s="3" t="s">
        <v>185</v>
      </c>
      <c r="O22" s="3" t="s">
        <v>186</v>
      </c>
      <c r="Q22" s="3" t="s">
        <v>70</v>
      </c>
      <c r="S22" s="3" t="s">
        <v>145</v>
      </c>
    </row>
    <row r="23" ht="15.75" customHeight="1">
      <c r="A23" s="3">
        <v>20.0</v>
      </c>
      <c r="B23" s="3" t="s">
        <v>188</v>
      </c>
      <c r="C23" s="3" t="s">
        <v>189</v>
      </c>
      <c r="D23" s="3" t="s">
        <v>183</v>
      </c>
      <c r="E23" s="3" t="s">
        <v>190</v>
      </c>
      <c r="F23" s="3" t="s">
        <v>191</v>
      </c>
      <c r="G23" s="3">
        <v>558.6</v>
      </c>
      <c r="H23" s="3">
        <v>3.8</v>
      </c>
      <c r="I23" s="3">
        <v>154.0</v>
      </c>
      <c r="J23" s="3">
        <v>969.0</v>
      </c>
      <c r="K23" s="3" t="s">
        <v>67</v>
      </c>
      <c r="M23" s="3" t="s">
        <v>185</v>
      </c>
      <c r="O23" s="3" t="s">
        <v>186</v>
      </c>
      <c r="Q23" s="3" t="s">
        <v>70</v>
      </c>
      <c r="S23" s="3" t="s">
        <v>145</v>
      </c>
    </row>
    <row r="24" ht="15.75" customHeight="1">
      <c r="A24" s="3">
        <v>21.0</v>
      </c>
      <c r="B24" s="3" t="s">
        <v>188</v>
      </c>
      <c r="C24" s="3" t="s">
        <v>192</v>
      </c>
      <c r="D24" s="3" t="s">
        <v>193</v>
      </c>
      <c r="E24" s="3" t="s">
        <v>190</v>
      </c>
      <c r="F24" s="3" t="s">
        <v>191</v>
      </c>
      <c r="G24" s="3">
        <v>558.6</v>
      </c>
      <c r="H24" s="3">
        <v>3.8</v>
      </c>
      <c r="I24" s="3">
        <v>154.0</v>
      </c>
      <c r="J24" s="3">
        <v>969.0</v>
      </c>
      <c r="K24" s="3" t="s">
        <v>67</v>
      </c>
      <c r="M24" s="3" t="s">
        <v>185</v>
      </c>
      <c r="O24" s="3" t="s">
        <v>186</v>
      </c>
      <c r="Q24" s="3" t="s">
        <v>70</v>
      </c>
      <c r="S24" s="3" t="s">
        <v>145</v>
      </c>
    </row>
    <row r="25" ht="15.75" customHeight="1">
      <c r="A25" s="3">
        <v>22.0</v>
      </c>
      <c r="B25" s="3" t="s">
        <v>188</v>
      </c>
      <c r="C25" s="3" t="s">
        <v>194</v>
      </c>
      <c r="D25" s="3" t="s">
        <v>195</v>
      </c>
      <c r="E25" s="3" t="s">
        <v>190</v>
      </c>
      <c r="F25" s="3" t="s">
        <v>191</v>
      </c>
      <c r="G25" s="3">
        <v>558.6</v>
      </c>
      <c r="H25" s="3">
        <v>3.8</v>
      </c>
      <c r="I25" s="3">
        <v>154.0</v>
      </c>
      <c r="J25" s="3">
        <v>969.0</v>
      </c>
      <c r="K25" s="3" t="s">
        <v>67</v>
      </c>
      <c r="M25" s="3" t="s">
        <v>185</v>
      </c>
      <c r="O25" s="3" t="s">
        <v>186</v>
      </c>
      <c r="Q25" s="3" t="s">
        <v>70</v>
      </c>
      <c r="S25" s="3" t="s">
        <v>145</v>
      </c>
    </row>
    <row r="26" ht="15.75" customHeight="1">
      <c r="A26" s="3">
        <v>23.0</v>
      </c>
      <c r="B26" s="3" t="s">
        <v>196</v>
      </c>
      <c r="C26" s="3" t="s">
        <v>182</v>
      </c>
      <c r="D26" s="3" t="s">
        <v>183</v>
      </c>
      <c r="E26" s="3" t="s">
        <v>197</v>
      </c>
      <c r="F26" s="3" t="s">
        <v>198</v>
      </c>
      <c r="G26" s="3">
        <v>567.1</v>
      </c>
      <c r="H26" s="3">
        <v>3.0</v>
      </c>
      <c r="I26" s="3">
        <v>38.0</v>
      </c>
      <c r="J26" s="3">
        <v>0.0</v>
      </c>
      <c r="K26" s="3" t="s">
        <v>67</v>
      </c>
      <c r="M26" s="3" t="s">
        <v>185</v>
      </c>
      <c r="O26" s="3" t="s">
        <v>186</v>
      </c>
      <c r="Q26" s="3" t="s">
        <v>70</v>
      </c>
      <c r="S26" s="3" t="s">
        <v>145</v>
      </c>
    </row>
    <row r="27" ht="15.75" customHeight="1">
      <c r="A27" s="3">
        <v>24.0</v>
      </c>
      <c r="B27" s="3" t="s">
        <v>196</v>
      </c>
      <c r="C27" s="3" t="s">
        <v>199</v>
      </c>
      <c r="D27" s="3" t="s">
        <v>195</v>
      </c>
      <c r="E27" s="3" t="s">
        <v>200</v>
      </c>
      <c r="F27" s="3" t="s">
        <v>201</v>
      </c>
      <c r="G27" s="3">
        <v>297.7</v>
      </c>
      <c r="H27" s="3">
        <v>-0.1</v>
      </c>
      <c r="I27" s="3">
        <v>135.0</v>
      </c>
      <c r="J27" s="3">
        <v>494.0</v>
      </c>
      <c r="K27" s="3" t="s">
        <v>67</v>
      </c>
      <c r="M27" s="3" t="s">
        <v>185</v>
      </c>
      <c r="O27" s="3" t="s">
        <v>186</v>
      </c>
      <c r="Q27" s="3" t="s">
        <v>70</v>
      </c>
      <c r="S27" s="3" t="s">
        <v>145</v>
      </c>
    </row>
    <row r="28" ht="15.75" customHeight="1">
      <c r="A28" s="3">
        <v>25.0</v>
      </c>
      <c r="B28" s="3" t="s">
        <v>202</v>
      </c>
      <c r="C28" s="3" t="s">
        <v>203</v>
      </c>
      <c r="D28" s="3" t="s">
        <v>204</v>
      </c>
      <c r="E28" s="3" t="s">
        <v>190</v>
      </c>
      <c r="F28" s="3" t="s">
        <v>191</v>
      </c>
      <c r="G28" s="3">
        <v>558.6</v>
      </c>
      <c r="H28" s="3">
        <v>3.8</v>
      </c>
      <c r="I28" s="3">
        <v>154.0</v>
      </c>
      <c r="J28" s="3">
        <v>969.0</v>
      </c>
      <c r="K28" s="3" t="s">
        <v>205</v>
      </c>
      <c r="M28" s="3" t="s">
        <v>206</v>
      </c>
      <c r="O28" s="3" t="s">
        <v>207</v>
      </c>
    </row>
    <row r="29" ht="15.75" customHeight="1">
      <c r="A29" s="3">
        <v>26.0</v>
      </c>
      <c r="B29" s="3" t="s">
        <v>208</v>
      </c>
      <c r="C29" s="3" t="s">
        <v>209</v>
      </c>
      <c r="D29" s="3" t="s">
        <v>204</v>
      </c>
      <c r="E29" s="3" t="s">
        <v>200</v>
      </c>
      <c r="F29" s="3" t="s">
        <v>201</v>
      </c>
      <c r="G29" s="3">
        <v>297.7</v>
      </c>
      <c r="H29" s="3">
        <v>-0.1</v>
      </c>
      <c r="I29" s="3">
        <v>135.0</v>
      </c>
      <c r="J29" s="3">
        <v>494.0</v>
      </c>
      <c r="K29" s="3" t="s">
        <v>210</v>
      </c>
      <c r="M29" s="3" t="s">
        <v>211</v>
      </c>
      <c r="O29" s="3" t="s">
        <v>212</v>
      </c>
      <c r="Q29" s="3" t="s">
        <v>213</v>
      </c>
      <c r="S29" s="3" t="s">
        <v>214</v>
      </c>
      <c r="U29" s="3" t="s">
        <v>215</v>
      </c>
    </row>
    <row r="30" ht="15.75" customHeight="1">
      <c r="A30" s="3">
        <v>27.0</v>
      </c>
      <c r="B30" s="3" t="s">
        <v>208</v>
      </c>
      <c r="C30" s="3" t="s">
        <v>209</v>
      </c>
      <c r="D30" s="3" t="s">
        <v>204</v>
      </c>
      <c r="E30" s="3" t="s">
        <v>216</v>
      </c>
      <c r="F30" s="3" t="s">
        <v>217</v>
      </c>
      <c r="G30" s="3">
        <v>422.9</v>
      </c>
      <c r="H30" s="3">
        <v>5.0</v>
      </c>
      <c r="I30" s="3">
        <v>29.0</v>
      </c>
      <c r="J30" s="3">
        <v>0.0</v>
      </c>
      <c r="K30" s="3" t="s">
        <v>210</v>
      </c>
      <c r="M30" s="3" t="s">
        <v>211</v>
      </c>
      <c r="O30" s="3" t="s">
        <v>212</v>
      </c>
      <c r="Q30" s="3" t="s">
        <v>213</v>
      </c>
      <c r="S30" s="3" t="s">
        <v>214</v>
      </c>
      <c r="U30" s="3" t="s">
        <v>215</v>
      </c>
    </row>
    <row r="31" ht="15.75" customHeight="1">
      <c r="A31" s="3">
        <v>28.0</v>
      </c>
      <c r="B31" s="3" t="s">
        <v>218</v>
      </c>
      <c r="C31" s="3" t="s">
        <v>209</v>
      </c>
      <c r="D31" s="3" t="s">
        <v>204</v>
      </c>
      <c r="E31" s="3" t="s">
        <v>216</v>
      </c>
      <c r="F31" s="3" t="s">
        <v>217</v>
      </c>
      <c r="G31" s="3">
        <v>422.9</v>
      </c>
      <c r="H31" s="3">
        <v>5.0</v>
      </c>
      <c r="I31" s="3">
        <v>29.0</v>
      </c>
      <c r="J31" s="3">
        <v>0.0</v>
      </c>
      <c r="K31" s="3" t="s">
        <v>210</v>
      </c>
      <c r="M31" s="3" t="s">
        <v>211</v>
      </c>
      <c r="O31" s="3" t="s">
        <v>212</v>
      </c>
      <c r="Q31" s="3" t="s">
        <v>213</v>
      </c>
      <c r="S31" s="3" t="s">
        <v>214</v>
      </c>
      <c r="U31" s="3" t="s">
        <v>215</v>
      </c>
    </row>
    <row r="32" ht="15.75" customHeight="1">
      <c r="A32" s="3">
        <v>29.0</v>
      </c>
      <c r="B32" s="3" t="s">
        <v>218</v>
      </c>
      <c r="C32" s="3" t="s">
        <v>209</v>
      </c>
      <c r="D32" s="3" t="s">
        <v>204</v>
      </c>
      <c r="E32" s="3" t="s">
        <v>216</v>
      </c>
      <c r="F32" s="3" t="s">
        <v>217</v>
      </c>
      <c r="G32" s="3">
        <v>422.9</v>
      </c>
      <c r="H32" s="3">
        <v>5.0</v>
      </c>
      <c r="I32" s="3">
        <v>29.0</v>
      </c>
      <c r="J32" s="3">
        <v>0.0</v>
      </c>
      <c r="K32" s="3" t="s">
        <v>210</v>
      </c>
      <c r="M32" s="3" t="s">
        <v>211</v>
      </c>
      <c r="O32" s="3" t="s">
        <v>212</v>
      </c>
      <c r="Q32" s="3" t="s">
        <v>213</v>
      </c>
      <c r="S32" s="3" t="s">
        <v>214</v>
      </c>
      <c r="U32" s="3" t="s">
        <v>215</v>
      </c>
    </row>
    <row r="33" ht="15.75" customHeight="1">
      <c r="A33" s="3">
        <v>30.0</v>
      </c>
      <c r="B33" s="3" t="s">
        <v>219</v>
      </c>
      <c r="C33" s="3" t="s">
        <v>220</v>
      </c>
      <c r="D33" s="3" t="s">
        <v>204</v>
      </c>
      <c r="E33" s="3" t="s">
        <v>216</v>
      </c>
      <c r="F33" s="3" t="s">
        <v>217</v>
      </c>
      <c r="G33" s="3">
        <v>422.9</v>
      </c>
      <c r="H33" s="3">
        <v>5.0</v>
      </c>
      <c r="I33" s="3">
        <v>29.0</v>
      </c>
      <c r="J33" s="3">
        <v>0.0</v>
      </c>
      <c r="K33" s="3" t="s">
        <v>210</v>
      </c>
      <c r="M33" s="3" t="s">
        <v>211</v>
      </c>
      <c r="O33" s="3" t="s">
        <v>212</v>
      </c>
      <c r="Q33" s="3" t="s">
        <v>213</v>
      </c>
      <c r="S33" s="3" t="s">
        <v>214</v>
      </c>
      <c r="U33" s="3" t="s">
        <v>215</v>
      </c>
    </row>
    <row r="34" ht="15.75" customHeight="1">
      <c r="A34" s="3">
        <v>31.0</v>
      </c>
      <c r="B34" s="3" t="s">
        <v>219</v>
      </c>
      <c r="C34" s="3" t="s">
        <v>221</v>
      </c>
      <c r="D34" s="3" t="s">
        <v>204</v>
      </c>
      <c r="E34" s="3" t="s">
        <v>216</v>
      </c>
      <c r="F34" s="3" t="s">
        <v>217</v>
      </c>
      <c r="G34" s="3">
        <v>422.9</v>
      </c>
      <c r="H34" s="3">
        <v>5.0</v>
      </c>
      <c r="I34" s="3">
        <v>29.0</v>
      </c>
      <c r="J34" s="3">
        <v>0.0</v>
      </c>
      <c r="K34" s="3" t="s">
        <v>210</v>
      </c>
      <c r="M34" s="3" t="s">
        <v>211</v>
      </c>
      <c r="O34" s="3" t="s">
        <v>212</v>
      </c>
      <c r="Q34" s="3" t="s">
        <v>213</v>
      </c>
      <c r="S34" s="3" t="s">
        <v>214</v>
      </c>
      <c r="U34" s="3" t="s">
        <v>215</v>
      </c>
    </row>
    <row r="35" ht="15.75" customHeight="1">
      <c r="A35" s="3">
        <v>32.0</v>
      </c>
      <c r="B35" s="3" t="s">
        <v>222</v>
      </c>
      <c r="C35" s="3" t="s">
        <v>209</v>
      </c>
      <c r="D35" s="3" t="s">
        <v>204</v>
      </c>
      <c r="E35" s="3" t="s">
        <v>216</v>
      </c>
      <c r="F35" s="3" t="s">
        <v>217</v>
      </c>
      <c r="G35" s="3">
        <v>422.9</v>
      </c>
      <c r="H35" s="3">
        <v>5.0</v>
      </c>
      <c r="I35" s="3">
        <v>29.0</v>
      </c>
      <c r="J35" s="3">
        <v>0.0</v>
      </c>
      <c r="K35" s="3" t="s">
        <v>210</v>
      </c>
      <c r="M35" s="3" t="s">
        <v>211</v>
      </c>
      <c r="O35" s="3" t="s">
        <v>212</v>
      </c>
      <c r="Q35" s="3" t="s">
        <v>213</v>
      </c>
      <c r="S35" s="3" t="s">
        <v>214</v>
      </c>
      <c r="U35" s="3" t="s">
        <v>215</v>
      </c>
    </row>
    <row r="36" ht="15.75" customHeight="1">
      <c r="A36" s="3">
        <v>33.0</v>
      </c>
      <c r="B36" s="3" t="s">
        <v>223</v>
      </c>
      <c r="C36" s="3" t="s">
        <v>224</v>
      </c>
      <c r="D36" s="3" t="s">
        <v>225</v>
      </c>
      <c r="E36" s="3" t="s">
        <v>216</v>
      </c>
      <c r="F36" s="3" t="s">
        <v>217</v>
      </c>
      <c r="G36" s="3">
        <v>422.9</v>
      </c>
      <c r="H36" s="3">
        <v>5.0</v>
      </c>
      <c r="I36" s="3">
        <v>29.0</v>
      </c>
      <c r="J36" s="3">
        <v>0.0</v>
      </c>
      <c r="K36" s="3" t="s">
        <v>210</v>
      </c>
      <c r="M36" s="3" t="s">
        <v>211</v>
      </c>
      <c r="O36" s="3" t="s">
        <v>212</v>
      </c>
      <c r="Q36" s="3" t="s">
        <v>213</v>
      </c>
      <c r="S36" s="3" t="s">
        <v>214</v>
      </c>
      <c r="U36" s="3" t="s">
        <v>215</v>
      </c>
    </row>
    <row r="37" ht="15.75" customHeight="1">
      <c r="A37" s="3">
        <v>34.0</v>
      </c>
      <c r="B37" s="3" t="s">
        <v>223</v>
      </c>
      <c r="C37" s="3" t="s">
        <v>224</v>
      </c>
      <c r="D37" s="3" t="s">
        <v>225</v>
      </c>
      <c r="E37" s="3" t="s">
        <v>216</v>
      </c>
      <c r="F37" s="3" t="s">
        <v>217</v>
      </c>
      <c r="G37" s="3">
        <v>422.9</v>
      </c>
      <c r="H37" s="3">
        <v>5.0</v>
      </c>
      <c r="I37" s="3">
        <v>29.0</v>
      </c>
      <c r="J37" s="3">
        <v>0.0</v>
      </c>
      <c r="K37" s="3" t="s">
        <v>122</v>
      </c>
      <c r="M37" s="3" t="s">
        <v>226</v>
      </c>
      <c r="O37" s="3" t="s">
        <v>227</v>
      </c>
      <c r="Q37" s="3" t="s">
        <v>120</v>
      </c>
      <c r="S37" s="3" t="s">
        <v>70</v>
      </c>
    </row>
    <row r="38" ht="15.75" customHeight="1">
      <c r="A38" s="3">
        <v>35.0</v>
      </c>
      <c r="B38" s="3" t="s">
        <v>228</v>
      </c>
      <c r="C38" s="3" t="s">
        <v>229</v>
      </c>
      <c r="D38" s="3" t="s">
        <v>230</v>
      </c>
      <c r="E38" s="3" t="s">
        <v>231</v>
      </c>
      <c r="K38" s="4" t="s">
        <v>232</v>
      </c>
      <c r="M38" s="4" t="s">
        <v>233</v>
      </c>
      <c r="O38" s="4" t="s">
        <v>234</v>
      </c>
      <c r="Q38" s="3" t="s">
        <v>235</v>
      </c>
      <c r="S38" s="3" t="s">
        <v>171</v>
      </c>
      <c r="U38" s="3" t="s">
        <v>170</v>
      </c>
      <c r="W38" s="3" t="s">
        <v>236</v>
      </c>
      <c r="Y38" s="3" t="s">
        <v>168</v>
      </c>
      <c r="AA38" s="3" t="s">
        <v>237</v>
      </c>
      <c r="AC38" s="3" t="s">
        <v>238</v>
      </c>
    </row>
    <row r="39" ht="15.75" customHeight="1">
      <c r="A39" s="3">
        <v>36.0</v>
      </c>
      <c r="B39" s="3" t="s">
        <v>228</v>
      </c>
      <c r="C39" s="3" t="s">
        <v>229</v>
      </c>
      <c r="D39" s="3" t="s">
        <v>230</v>
      </c>
      <c r="E39" s="3" t="s">
        <v>231</v>
      </c>
      <c r="K39" s="4" t="s">
        <v>232</v>
      </c>
      <c r="M39" s="4" t="s">
        <v>233</v>
      </c>
      <c r="O39" s="4" t="s">
        <v>234</v>
      </c>
      <c r="Q39" s="3" t="s">
        <v>235</v>
      </c>
      <c r="S39" s="3" t="s">
        <v>171</v>
      </c>
      <c r="U39" s="3" t="s">
        <v>170</v>
      </c>
      <c r="W39" s="3" t="s">
        <v>236</v>
      </c>
      <c r="Y39" s="3" t="s">
        <v>168</v>
      </c>
      <c r="AA39" s="3" t="s">
        <v>237</v>
      </c>
      <c r="AC39" s="3" t="s">
        <v>238</v>
      </c>
    </row>
    <row r="40" ht="15.75" customHeight="1">
      <c r="A40" s="3">
        <v>37.0</v>
      </c>
      <c r="B40" s="3" t="s">
        <v>239</v>
      </c>
      <c r="C40" s="3" t="s">
        <v>240</v>
      </c>
      <c r="D40" s="3" t="s">
        <v>241</v>
      </c>
      <c r="E40" s="3" t="s">
        <v>242</v>
      </c>
      <c r="K40" s="3" t="s">
        <v>243</v>
      </c>
      <c r="M40" s="3" t="s">
        <v>244</v>
      </c>
      <c r="O40" s="3" t="s">
        <v>245</v>
      </c>
      <c r="Q40" s="3" t="s">
        <v>246</v>
      </c>
      <c r="S40" s="3" t="s">
        <v>247</v>
      </c>
      <c r="U40" s="3" t="s">
        <v>248</v>
      </c>
      <c r="W40" s="3" t="s">
        <v>143</v>
      </c>
      <c r="Y40" s="3" t="s">
        <v>249</v>
      </c>
    </row>
    <row r="41" ht="15.75" customHeight="1">
      <c r="A41" s="3">
        <v>38.0</v>
      </c>
      <c r="B41" s="3" t="s">
        <v>239</v>
      </c>
      <c r="C41" s="3" t="s">
        <v>240</v>
      </c>
      <c r="D41" s="3" t="s">
        <v>241</v>
      </c>
      <c r="E41" s="3" t="s">
        <v>242</v>
      </c>
      <c r="K41" s="3" t="s">
        <v>243</v>
      </c>
      <c r="M41" s="3" t="s">
        <v>244</v>
      </c>
      <c r="O41" s="3" t="s">
        <v>245</v>
      </c>
      <c r="Q41" s="3" t="s">
        <v>246</v>
      </c>
      <c r="S41" s="3" t="s">
        <v>247</v>
      </c>
      <c r="U41" s="3" t="s">
        <v>248</v>
      </c>
      <c r="W41" s="3" t="s">
        <v>143</v>
      </c>
      <c r="Y41" s="3" t="s">
        <v>249</v>
      </c>
    </row>
    <row r="42" ht="15.75" customHeight="1">
      <c r="A42" s="3">
        <v>39.0</v>
      </c>
      <c r="B42" s="3" t="s">
        <v>250</v>
      </c>
      <c r="C42" s="3" t="s">
        <v>251</v>
      </c>
      <c r="D42" s="3" t="s">
        <v>241</v>
      </c>
      <c r="E42" s="3" t="s">
        <v>252</v>
      </c>
      <c r="K42" s="3" t="s">
        <v>244</v>
      </c>
      <c r="M42" s="3" t="s">
        <v>243</v>
      </c>
      <c r="O42" s="3" t="s">
        <v>253</v>
      </c>
      <c r="Q42" s="3" t="s">
        <v>254</v>
      </c>
      <c r="S42" s="3" t="s">
        <v>255</v>
      </c>
      <c r="U42" s="3" t="s">
        <v>256</v>
      </c>
      <c r="W42" s="3" t="s">
        <v>247</v>
      </c>
      <c r="Y42" s="3" t="s">
        <v>248</v>
      </c>
      <c r="AA42" s="3" t="s">
        <v>143</v>
      </c>
      <c r="AC42" s="3" t="s">
        <v>257</v>
      </c>
      <c r="AE42" s="3" t="s">
        <v>258</v>
      </c>
      <c r="AG42" s="3" t="s">
        <v>259</v>
      </c>
    </row>
    <row r="43" ht="15.75" customHeight="1">
      <c r="A43" s="3">
        <v>40.0</v>
      </c>
      <c r="B43" s="3" t="s">
        <v>250</v>
      </c>
      <c r="C43" s="3" t="s">
        <v>251</v>
      </c>
      <c r="D43" s="3" t="s">
        <v>241</v>
      </c>
      <c r="E43" s="3" t="s">
        <v>252</v>
      </c>
      <c r="F43" s="3" t="s">
        <v>260</v>
      </c>
      <c r="G43" s="3">
        <v>467.0</v>
      </c>
      <c r="H43" s="3">
        <v>3.8</v>
      </c>
      <c r="I43" s="3">
        <v>80.7</v>
      </c>
      <c r="J43" s="3">
        <v>929.0</v>
      </c>
      <c r="K43" s="3" t="s">
        <v>244</v>
      </c>
      <c r="M43" s="3" t="s">
        <v>243</v>
      </c>
      <c r="O43" s="3" t="s">
        <v>253</v>
      </c>
      <c r="Q43" s="3" t="s">
        <v>254</v>
      </c>
      <c r="S43" s="3" t="s">
        <v>255</v>
      </c>
      <c r="U43" s="3" t="s">
        <v>256</v>
      </c>
      <c r="W43" s="3" t="s">
        <v>247</v>
      </c>
      <c r="Y43" s="3" t="s">
        <v>248</v>
      </c>
      <c r="AA43" s="3" t="s">
        <v>143</v>
      </c>
      <c r="AC43" s="3" t="s">
        <v>257</v>
      </c>
      <c r="AE43" s="3" t="s">
        <v>258</v>
      </c>
      <c r="AG43" s="3" t="s">
        <v>259</v>
      </c>
    </row>
    <row r="44" ht="15.75" customHeight="1">
      <c r="A44" s="3">
        <v>41.0</v>
      </c>
      <c r="B44" s="3" t="s">
        <v>261</v>
      </c>
      <c r="C44" s="3" t="s">
        <v>262</v>
      </c>
      <c r="D44" s="3" t="s">
        <v>263</v>
      </c>
      <c r="E44" s="3" t="s">
        <v>252</v>
      </c>
      <c r="F44" s="3" t="s">
        <v>260</v>
      </c>
      <c r="G44" s="3">
        <v>467.0</v>
      </c>
      <c r="H44" s="3">
        <v>3.8</v>
      </c>
      <c r="I44" s="3">
        <v>80.7</v>
      </c>
      <c r="J44" s="3">
        <v>929.0</v>
      </c>
      <c r="K44" s="3" t="s">
        <v>145</v>
      </c>
      <c r="M44" s="3" t="s">
        <v>186</v>
      </c>
      <c r="O44" s="3" t="s">
        <v>264</v>
      </c>
      <c r="Q44" s="3" t="s">
        <v>70</v>
      </c>
      <c r="S44" s="3" t="s">
        <v>265</v>
      </c>
      <c r="U44" s="3" t="s">
        <v>266</v>
      </c>
      <c r="W44" s="3" t="s">
        <v>72</v>
      </c>
      <c r="Y44" s="3" t="s">
        <v>122</v>
      </c>
      <c r="AA44" s="3" t="s">
        <v>267</v>
      </c>
    </row>
    <row r="45" ht="15.75" customHeight="1">
      <c r="A45" s="3">
        <v>42.0</v>
      </c>
      <c r="B45" s="3" t="s">
        <v>268</v>
      </c>
      <c r="C45" s="3" t="s">
        <v>269</v>
      </c>
      <c r="D45" s="3" t="s">
        <v>270</v>
      </c>
      <c r="E45" s="3" t="s">
        <v>252</v>
      </c>
      <c r="F45" s="3" t="s">
        <v>260</v>
      </c>
      <c r="G45" s="3">
        <v>467.0</v>
      </c>
      <c r="H45" s="3">
        <v>3.8</v>
      </c>
      <c r="I45" s="3">
        <v>80.7</v>
      </c>
      <c r="J45" s="3">
        <v>929.0</v>
      </c>
      <c r="K45" s="3" t="s">
        <v>156</v>
      </c>
    </row>
    <row r="46" ht="15.75" customHeight="1">
      <c r="A46" s="3">
        <v>43.0</v>
      </c>
      <c r="B46" s="3" t="s">
        <v>271</v>
      </c>
      <c r="C46" s="3" t="s">
        <v>272</v>
      </c>
      <c r="D46" s="3" t="s">
        <v>273</v>
      </c>
      <c r="E46" s="3" t="s">
        <v>274</v>
      </c>
      <c r="F46" s="3" t="s">
        <v>275</v>
      </c>
      <c r="G46" s="3">
        <v>749.9</v>
      </c>
      <c r="H46" s="3">
        <v>4.8</v>
      </c>
      <c r="I46" s="3">
        <v>194.0</v>
      </c>
      <c r="J46" s="3">
        <v>1490.0</v>
      </c>
      <c r="K46" s="3" t="s">
        <v>165</v>
      </c>
      <c r="M46" s="3" t="s">
        <v>276</v>
      </c>
      <c r="O46" s="3" t="s">
        <v>277</v>
      </c>
      <c r="Q46" s="3" t="s">
        <v>79</v>
      </c>
      <c r="S46" s="3" t="s">
        <v>78</v>
      </c>
      <c r="U46" s="3" t="s">
        <v>278</v>
      </c>
      <c r="W46" s="3" t="s">
        <v>279</v>
      </c>
      <c r="Y46" s="3" t="s">
        <v>280</v>
      </c>
      <c r="AA46" s="3" t="s">
        <v>281</v>
      </c>
      <c r="AC46" s="3" t="s">
        <v>84</v>
      </c>
      <c r="AE46" s="3" t="s">
        <v>120</v>
      </c>
    </row>
    <row r="47" ht="15.75" customHeight="1">
      <c r="A47" s="3">
        <v>44.0</v>
      </c>
      <c r="B47" s="3" t="s">
        <v>271</v>
      </c>
      <c r="C47" s="3" t="s">
        <v>272</v>
      </c>
      <c r="D47" s="3" t="s">
        <v>273</v>
      </c>
      <c r="E47" s="3" t="s">
        <v>282</v>
      </c>
      <c r="F47" s="3" t="s">
        <v>283</v>
      </c>
      <c r="G47" s="3">
        <v>545.6</v>
      </c>
      <c r="H47" s="3">
        <v>0.8</v>
      </c>
      <c r="I47" s="3">
        <v>124.0</v>
      </c>
      <c r="J47" s="3">
        <v>968.0</v>
      </c>
      <c r="K47" s="3" t="s">
        <v>165</v>
      </c>
      <c r="M47" s="3" t="s">
        <v>276</v>
      </c>
      <c r="O47" s="3" t="s">
        <v>277</v>
      </c>
      <c r="Q47" s="3" t="s">
        <v>79</v>
      </c>
      <c r="S47" s="3" t="s">
        <v>78</v>
      </c>
      <c r="U47" s="3" t="s">
        <v>278</v>
      </c>
      <c r="W47" s="3" t="s">
        <v>279</v>
      </c>
      <c r="Y47" s="3" t="s">
        <v>280</v>
      </c>
      <c r="AA47" s="3" t="s">
        <v>281</v>
      </c>
      <c r="AC47" s="3" t="s">
        <v>84</v>
      </c>
      <c r="AE47" s="3" t="s">
        <v>120</v>
      </c>
    </row>
    <row r="48" ht="15.75" customHeight="1">
      <c r="A48" s="3">
        <v>45.0</v>
      </c>
      <c r="B48" s="3" t="s">
        <v>284</v>
      </c>
      <c r="C48" s="3" t="s">
        <v>285</v>
      </c>
      <c r="D48" s="3" t="s">
        <v>286</v>
      </c>
      <c r="E48" s="3" t="s">
        <v>151</v>
      </c>
      <c r="K48" s="4" t="s">
        <v>287</v>
      </c>
      <c r="L48" s="3">
        <f t="shared" ref="L48:L49" si="3">145.5/150.6</f>
        <v>0.9661354582</v>
      </c>
      <c r="M48" s="3" t="s">
        <v>288</v>
      </c>
      <c r="N48" s="3">
        <f t="shared" ref="N48:N49" si="4">2.8/150.6</f>
        <v>0.01859229748</v>
      </c>
      <c r="O48" s="3" t="s">
        <v>107</v>
      </c>
      <c r="P48" s="3">
        <f t="shared" ref="P48:P49" si="5">1.8/150.6</f>
        <v>0.01195219124</v>
      </c>
      <c r="Q48" s="3" t="s">
        <v>289</v>
      </c>
      <c r="R48" s="3">
        <f t="shared" ref="R48:R49" si="6">0.5/150.6</f>
        <v>0.003320053121</v>
      </c>
    </row>
    <row r="49" ht="15.75" customHeight="1">
      <c r="A49" s="3">
        <v>46.0</v>
      </c>
      <c r="B49" s="3" t="s">
        <v>284</v>
      </c>
      <c r="C49" s="3" t="s">
        <v>285</v>
      </c>
      <c r="D49" s="3" t="s">
        <v>286</v>
      </c>
      <c r="E49" s="3" t="s">
        <v>151</v>
      </c>
      <c r="K49" s="4" t="s">
        <v>287</v>
      </c>
      <c r="L49" s="3">
        <f t="shared" si="3"/>
        <v>0.9661354582</v>
      </c>
      <c r="M49" s="3" t="s">
        <v>288</v>
      </c>
      <c r="N49" s="3">
        <f t="shared" si="4"/>
        <v>0.01859229748</v>
      </c>
      <c r="O49" s="3" t="s">
        <v>107</v>
      </c>
      <c r="P49" s="3">
        <f t="shared" si="5"/>
        <v>0.01195219124</v>
      </c>
      <c r="Q49" s="3" t="s">
        <v>289</v>
      </c>
      <c r="R49" s="3">
        <f t="shared" si="6"/>
        <v>0.003320053121</v>
      </c>
    </row>
    <row r="50" ht="15.75" customHeight="1">
      <c r="A50" s="3">
        <v>47.0</v>
      </c>
      <c r="B50" s="3" t="s">
        <v>290</v>
      </c>
      <c r="C50" s="3" t="s">
        <v>291</v>
      </c>
      <c r="D50" s="3" t="s">
        <v>292</v>
      </c>
      <c r="E50" s="3" t="s">
        <v>293</v>
      </c>
      <c r="K50" s="3" t="s">
        <v>144</v>
      </c>
      <c r="M50" s="3" t="s">
        <v>145</v>
      </c>
      <c r="O50" s="3" t="s">
        <v>294</v>
      </c>
      <c r="Q50" s="3" t="s">
        <v>121</v>
      </c>
      <c r="S50" s="3" t="s">
        <v>147</v>
      </c>
      <c r="U50" s="3" t="s">
        <v>72</v>
      </c>
      <c r="W50" s="3" t="s">
        <v>108</v>
      </c>
      <c r="Y50" s="3" t="s">
        <v>257</v>
      </c>
      <c r="AA50" s="3" t="s">
        <v>295</v>
      </c>
      <c r="AC50" s="3" t="s">
        <v>296</v>
      </c>
      <c r="AE50" s="3" t="s">
        <v>297</v>
      </c>
    </row>
    <row r="51" ht="15.75" customHeight="1">
      <c r="A51" s="3">
        <v>48.0</v>
      </c>
      <c r="B51" s="3" t="s">
        <v>290</v>
      </c>
      <c r="C51" s="3" t="s">
        <v>298</v>
      </c>
      <c r="D51" s="3" t="s">
        <v>299</v>
      </c>
      <c r="E51" s="3" t="s">
        <v>293</v>
      </c>
      <c r="F51" s="3" t="s">
        <v>300</v>
      </c>
      <c r="G51" s="3">
        <v>728.9</v>
      </c>
      <c r="H51" s="3">
        <v>7.0</v>
      </c>
      <c r="I51" s="3">
        <v>51.0</v>
      </c>
      <c r="J51" s="3">
        <v>0.0</v>
      </c>
      <c r="K51" s="3" t="s">
        <v>144</v>
      </c>
      <c r="M51" s="3" t="s">
        <v>145</v>
      </c>
      <c r="O51" s="3" t="s">
        <v>294</v>
      </c>
      <c r="Q51" s="3" t="s">
        <v>121</v>
      </c>
      <c r="S51" s="3" t="s">
        <v>147</v>
      </c>
      <c r="U51" s="3" t="s">
        <v>72</v>
      </c>
      <c r="W51" s="3" t="s">
        <v>108</v>
      </c>
      <c r="Y51" s="3" t="s">
        <v>257</v>
      </c>
      <c r="AA51" s="3" t="s">
        <v>295</v>
      </c>
      <c r="AC51" s="3" t="s">
        <v>296</v>
      </c>
      <c r="AE51" s="3" t="s">
        <v>297</v>
      </c>
    </row>
    <row r="52" ht="15.75" customHeight="1">
      <c r="A52" s="3">
        <v>49.0</v>
      </c>
      <c r="B52" s="3" t="s">
        <v>290</v>
      </c>
      <c r="C52" s="3" t="s">
        <v>301</v>
      </c>
      <c r="D52" s="3" t="s">
        <v>302</v>
      </c>
      <c r="K52" s="3" t="s">
        <v>144</v>
      </c>
      <c r="M52" s="3" t="s">
        <v>145</v>
      </c>
      <c r="O52" s="3" t="s">
        <v>294</v>
      </c>
      <c r="Q52" s="3" t="s">
        <v>121</v>
      </c>
      <c r="S52" s="3" t="s">
        <v>147</v>
      </c>
      <c r="U52" s="3" t="s">
        <v>72</v>
      </c>
      <c r="W52" s="3" t="s">
        <v>108</v>
      </c>
      <c r="Y52" s="3" t="s">
        <v>257</v>
      </c>
      <c r="AA52" s="3" t="s">
        <v>295</v>
      </c>
      <c r="AC52" s="3" t="s">
        <v>296</v>
      </c>
      <c r="AE52" s="3" t="s">
        <v>297</v>
      </c>
    </row>
    <row r="53" ht="15.75" customHeight="1">
      <c r="A53" s="3">
        <v>50.0</v>
      </c>
      <c r="B53" s="3" t="s">
        <v>303</v>
      </c>
      <c r="C53" s="3" t="s">
        <v>304</v>
      </c>
      <c r="D53" s="3" t="s">
        <v>292</v>
      </c>
      <c r="K53" s="3" t="s">
        <v>144</v>
      </c>
      <c r="M53" s="3" t="s">
        <v>145</v>
      </c>
      <c r="O53" s="3" t="s">
        <v>294</v>
      </c>
      <c r="Q53" s="3" t="s">
        <v>121</v>
      </c>
      <c r="S53" s="3" t="s">
        <v>147</v>
      </c>
      <c r="U53" s="3" t="s">
        <v>72</v>
      </c>
      <c r="W53" s="3" t="s">
        <v>108</v>
      </c>
      <c r="Y53" s="3" t="s">
        <v>257</v>
      </c>
      <c r="AA53" s="3" t="s">
        <v>295</v>
      </c>
      <c r="AC53" s="3" t="s">
        <v>296</v>
      </c>
      <c r="AE53" s="3" t="s">
        <v>297</v>
      </c>
    </row>
    <row r="54" ht="15.75" customHeight="1">
      <c r="A54" s="3">
        <v>51.0</v>
      </c>
      <c r="B54" s="3" t="s">
        <v>303</v>
      </c>
      <c r="C54" s="3" t="s">
        <v>298</v>
      </c>
      <c r="D54" s="3" t="s">
        <v>299</v>
      </c>
      <c r="E54" s="3" t="s">
        <v>305</v>
      </c>
      <c r="F54" s="3" t="s">
        <v>306</v>
      </c>
      <c r="G54" s="3">
        <v>894.1</v>
      </c>
      <c r="H54" s="3">
        <v>7.9</v>
      </c>
      <c r="I54" s="3">
        <v>179.0</v>
      </c>
      <c r="J54" s="3">
        <v>1540.0</v>
      </c>
      <c r="K54" s="3" t="s">
        <v>144</v>
      </c>
      <c r="M54" s="3" t="s">
        <v>145</v>
      </c>
      <c r="O54" s="3" t="s">
        <v>294</v>
      </c>
      <c r="Q54" s="3" t="s">
        <v>121</v>
      </c>
      <c r="S54" s="3" t="s">
        <v>147</v>
      </c>
      <c r="U54" s="3" t="s">
        <v>72</v>
      </c>
      <c r="W54" s="3" t="s">
        <v>108</v>
      </c>
      <c r="Y54" s="3" t="s">
        <v>257</v>
      </c>
      <c r="AA54" s="3" t="s">
        <v>295</v>
      </c>
      <c r="AC54" s="3" t="s">
        <v>296</v>
      </c>
      <c r="AE54" s="3" t="s">
        <v>297</v>
      </c>
    </row>
    <row r="55" ht="15.75" customHeight="1">
      <c r="A55" s="3">
        <v>52.0</v>
      </c>
      <c r="B55" s="3" t="s">
        <v>303</v>
      </c>
      <c r="C55" s="3" t="s">
        <v>301</v>
      </c>
      <c r="D55" s="3" t="s">
        <v>302</v>
      </c>
      <c r="E55" s="3" t="s">
        <v>307</v>
      </c>
      <c r="K55" s="3" t="s">
        <v>144</v>
      </c>
      <c r="M55" s="3" t="s">
        <v>145</v>
      </c>
      <c r="O55" s="3" t="s">
        <v>294</v>
      </c>
      <c r="Q55" s="3" t="s">
        <v>121</v>
      </c>
      <c r="S55" s="3" t="s">
        <v>147</v>
      </c>
      <c r="U55" s="3" t="s">
        <v>72</v>
      </c>
      <c r="W55" s="3" t="s">
        <v>108</v>
      </c>
      <c r="Y55" s="3" t="s">
        <v>257</v>
      </c>
      <c r="AA55" s="3" t="s">
        <v>295</v>
      </c>
      <c r="AC55" s="3" t="s">
        <v>296</v>
      </c>
      <c r="AE55" s="3" t="s">
        <v>297</v>
      </c>
    </row>
    <row r="56" ht="15.75" customHeight="1">
      <c r="A56" s="3">
        <v>53.0</v>
      </c>
      <c r="B56" s="3" t="s">
        <v>303</v>
      </c>
      <c r="C56" s="3" t="s">
        <v>308</v>
      </c>
      <c r="D56" s="3" t="s">
        <v>309</v>
      </c>
      <c r="E56" s="3" t="s">
        <v>310</v>
      </c>
      <c r="F56" s="3" t="s">
        <v>311</v>
      </c>
      <c r="G56" s="3">
        <v>720.9</v>
      </c>
      <c r="H56" s="3">
        <v>6.0</v>
      </c>
      <c r="I56" s="3">
        <v>202.0</v>
      </c>
      <c r="J56" s="3">
        <v>1040.0</v>
      </c>
      <c r="K56" s="3" t="s">
        <v>144</v>
      </c>
      <c r="M56" s="3" t="s">
        <v>145</v>
      </c>
      <c r="O56" s="3" t="s">
        <v>294</v>
      </c>
      <c r="Q56" s="3" t="s">
        <v>121</v>
      </c>
      <c r="S56" s="3" t="s">
        <v>147</v>
      </c>
      <c r="U56" s="3" t="s">
        <v>72</v>
      </c>
      <c r="W56" s="3" t="s">
        <v>108</v>
      </c>
      <c r="Y56" s="3" t="s">
        <v>257</v>
      </c>
      <c r="AA56" s="3" t="s">
        <v>295</v>
      </c>
      <c r="AC56" s="3" t="s">
        <v>296</v>
      </c>
      <c r="AE56" s="3" t="s">
        <v>297</v>
      </c>
    </row>
    <row r="57" ht="15.75" customHeight="1">
      <c r="A57" s="3">
        <v>54.0</v>
      </c>
      <c r="B57" s="3" t="s">
        <v>312</v>
      </c>
      <c r="C57" s="3" t="s">
        <v>313</v>
      </c>
      <c r="D57" s="3" t="s">
        <v>314</v>
      </c>
      <c r="E57" s="3" t="s">
        <v>305</v>
      </c>
      <c r="F57" s="3" t="s">
        <v>306</v>
      </c>
      <c r="G57" s="3">
        <v>894.1</v>
      </c>
      <c r="H57" s="3">
        <v>7.9</v>
      </c>
      <c r="I57" s="3">
        <v>179.0</v>
      </c>
      <c r="J57" s="3">
        <v>1540.0</v>
      </c>
      <c r="K57" s="4" t="s">
        <v>315</v>
      </c>
      <c r="M57" s="4" t="s">
        <v>316</v>
      </c>
      <c r="O57" s="4" t="s">
        <v>317</v>
      </c>
      <c r="Q57" s="3" t="s">
        <v>318</v>
      </c>
      <c r="S57" s="3" t="s">
        <v>319</v>
      </c>
      <c r="U57" s="3" t="s">
        <v>280</v>
      </c>
      <c r="W57" s="3" t="s">
        <v>120</v>
      </c>
      <c r="Y57" s="3" t="s">
        <v>320</v>
      </c>
    </row>
    <row r="58" ht="15.75" customHeight="1">
      <c r="A58" s="3">
        <v>55.0</v>
      </c>
      <c r="B58" s="3" t="s">
        <v>321</v>
      </c>
      <c r="C58" s="3" t="s">
        <v>322</v>
      </c>
      <c r="D58" s="3" t="s">
        <v>323</v>
      </c>
      <c r="E58" s="3" t="s">
        <v>307</v>
      </c>
      <c r="F58" s="3" t="s">
        <v>324</v>
      </c>
      <c r="G58" s="3">
        <v>765.9</v>
      </c>
      <c r="H58" s="3">
        <v>4.7</v>
      </c>
      <c r="I58" s="3">
        <v>198.0</v>
      </c>
      <c r="J58" s="3">
        <v>1600.0</v>
      </c>
      <c r="K58" s="3" t="s">
        <v>325</v>
      </c>
      <c r="M58" s="3" t="s">
        <v>227</v>
      </c>
      <c r="O58" s="3" t="s">
        <v>326</v>
      </c>
      <c r="Q58" s="3" t="s">
        <v>327</v>
      </c>
    </row>
    <row r="59" ht="15.75" customHeight="1">
      <c r="A59" s="3">
        <v>56.0</v>
      </c>
      <c r="B59" s="3" t="s">
        <v>321</v>
      </c>
      <c r="C59" s="3" t="s">
        <v>322</v>
      </c>
      <c r="D59" s="3" t="s">
        <v>323</v>
      </c>
      <c r="E59" s="3" t="s">
        <v>310</v>
      </c>
      <c r="F59" s="3" t="s">
        <v>311</v>
      </c>
      <c r="G59" s="3">
        <v>720.9</v>
      </c>
      <c r="H59" s="3">
        <v>6.0</v>
      </c>
      <c r="I59" s="3">
        <v>202.0</v>
      </c>
      <c r="J59" s="3">
        <v>1040.0</v>
      </c>
      <c r="K59" s="3" t="s">
        <v>325</v>
      </c>
      <c r="M59" s="3" t="s">
        <v>227</v>
      </c>
      <c r="O59" s="3" t="s">
        <v>326</v>
      </c>
      <c r="Q59" s="3" t="s">
        <v>327</v>
      </c>
    </row>
    <row r="60" ht="15.75" customHeight="1">
      <c r="A60" s="3">
        <v>57.0</v>
      </c>
      <c r="B60" s="3" t="s">
        <v>328</v>
      </c>
      <c r="C60" s="3" t="s">
        <v>329</v>
      </c>
      <c r="D60" s="3" t="s">
        <v>323</v>
      </c>
      <c r="E60" s="3" t="s">
        <v>330</v>
      </c>
      <c r="K60" s="3" t="s">
        <v>325</v>
      </c>
      <c r="M60" s="3" t="s">
        <v>227</v>
      </c>
      <c r="O60" s="3" t="s">
        <v>326</v>
      </c>
      <c r="Q60" s="3" t="s">
        <v>327</v>
      </c>
    </row>
    <row r="61" ht="15.75" customHeight="1">
      <c r="A61" s="3">
        <v>58.0</v>
      </c>
      <c r="B61" s="3" t="s">
        <v>331</v>
      </c>
      <c r="C61" s="3" t="s">
        <v>332</v>
      </c>
      <c r="D61" s="3" t="s">
        <v>333</v>
      </c>
      <c r="E61" s="3" t="s">
        <v>334</v>
      </c>
      <c r="F61" s="3" t="s">
        <v>335</v>
      </c>
      <c r="G61" s="3">
        <v>345.4</v>
      </c>
      <c r="H61" s="3">
        <v>2.2</v>
      </c>
      <c r="I61" s="3">
        <v>96.3</v>
      </c>
      <c r="J61" s="3">
        <v>453.0</v>
      </c>
      <c r="K61" s="3" t="s">
        <v>336</v>
      </c>
      <c r="M61" s="3" t="s">
        <v>337</v>
      </c>
      <c r="O61" s="3" t="s">
        <v>326</v>
      </c>
      <c r="Q61" s="3" t="s">
        <v>338</v>
      </c>
      <c r="S61" s="3" t="s">
        <v>327</v>
      </c>
    </row>
    <row r="62" ht="15.75" customHeight="1">
      <c r="A62" s="3">
        <v>59.0</v>
      </c>
      <c r="B62" s="3" t="s">
        <v>339</v>
      </c>
      <c r="C62" s="3" t="s">
        <v>340</v>
      </c>
      <c r="D62" s="3" t="s">
        <v>333</v>
      </c>
      <c r="E62" s="3" t="s">
        <v>341</v>
      </c>
      <c r="F62" s="3" t="s">
        <v>342</v>
      </c>
      <c r="G62" s="3">
        <v>687.0</v>
      </c>
      <c r="H62" s="3">
        <v>0.0</v>
      </c>
      <c r="I62" s="3">
        <v>50.0</v>
      </c>
      <c r="J62" s="3">
        <v>0.0</v>
      </c>
      <c r="K62" s="3" t="s">
        <v>343</v>
      </c>
      <c r="L62" s="3">
        <f>1.2/28.73</f>
        <v>0.04176818656</v>
      </c>
      <c r="M62" s="3" t="s">
        <v>344</v>
      </c>
      <c r="N62" s="3">
        <f>2.5/28.73</f>
        <v>0.08701705534</v>
      </c>
      <c r="O62" s="3" t="s">
        <v>345</v>
      </c>
      <c r="P62" s="3">
        <f>15/28.73</f>
        <v>0.5221023321</v>
      </c>
      <c r="Q62" s="3" t="s">
        <v>346</v>
      </c>
      <c r="R62" s="3">
        <f>0.03/28.73</f>
        <v>0.001044204664</v>
      </c>
      <c r="S62" s="3" t="s">
        <v>158</v>
      </c>
    </row>
    <row r="63" ht="15.75" customHeight="1">
      <c r="A63" s="3">
        <v>60.0</v>
      </c>
      <c r="B63" s="3" t="s">
        <v>347</v>
      </c>
      <c r="C63" s="3" t="s">
        <v>348</v>
      </c>
      <c r="D63" s="3" t="s">
        <v>314</v>
      </c>
      <c r="E63" s="3" t="s">
        <v>341</v>
      </c>
      <c r="F63" s="3" t="s">
        <v>342</v>
      </c>
      <c r="G63" s="3">
        <v>687.0</v>
      </c>
      <c r="H63" s="3">
        <v>0.0</v>
      </c>
      <c r="I63" s="3">
        <v>50.0</v>
      </c>
      <c r="J63" s="3">
        <v>0.0</v>
      </c>
      <c r="K63" s="3" t="s">
        <v>349</v>
      </c>
      <c r="M63" s="3" t="s">
        <v>68</v>
      </c>
      <c r="O63" s="3" t="s">
        <v>141</v>
      </c>
      <c r="Q63" s="3" t="s">
        <v>70</v>
      </c>
      <c r="S63" s="3" t="s">
        <v>350</v>
      </c>
      <c r="U63" s="3" t="s">
        <v>351</v>
      </c>
      <c r="W63" s="3" t="s">
        <v>294</v>
      </c>
      <c r="Y63" s="3" t="s">
        <v>352</v>
      </c>
      <c r="AA63" s="3" t="s">
        <v>353</v>
      </c>
      <c r="AC63" s="3" t="s">
        <v>354</v>
      </c>
      <c r="AE63" s="3" t="s">
        <v>355</v>
      </c>
      <c r="AG63" s="3" t="s">
        <v>356</v>
      </c>
      <c r="AI63" s="3" t="s">
        <v>121</v>
      </c>
    </row>
    <row r="64" ht="15.75" customHeight="1">
      <c r="A64" s="3">
        <v>61.0</v>
      </c>
      <c r="B64" s="3" t="s">
        <v>347</v>
      </c>
      <c r="C64" s="3" t="s">
        <v>348</v>
      </c>
      <c r="D64" s="3" t="s">
        <v>314</v>
      </c>
      <c r="E64" s="3" t="s">
        <v>341</v>
      </c>
      <c r="F64" s="3" t="s">
        <v>342</v>
      </c>
      <c r="G64" s="3">
        <v>687.0</v>
      </c>
      <c r="H64" s="3">
        <v>0.0</v>
      </c>
      <c r="I64" s="3">
        <v>50.0</v>
      </c>
      <c r="J64" s="3">
        <v>0.0</v>
      </c>
      <c r="K64" s="3" t="s">
        <v>349</v>
      </c>
      <c r="M64" s="3" t="s">
        <v>68</v>
      </c>
      <c r="O64" s="3" t="s">
        <v>141</v>
      </c>
      <c r="Q64" s="3" t="s">
        <v>70</v>
      </c>
      <c r="S64" s="3" t="s">
        <v>350</v>
      </c>
      <c r="U64" s="3" t="s">
        <v>351</v>
      </c>
      <c r="W64" s="3" t="s">
        <v>294</v>
      </c>
      <c r="Y64" s="3" t="s">
        <v>352</v>
      </c>
      <c r="AA64" s="3" t="s">
        <v>353</v>
      </c>
      <c r="AC64" s="3" t="s">
        <v>354</v>
      </c>
      <c r="AE64" s="3" t="s">
        <v>355</v>
      </c>
      <c r="AG64" s="3" t="s">
        <v>356</v>
      </c>
      <c r="AI64" s="3" t="s">
        <v>121</v>
      </c>
    </row>
    <row r="65" ht="15.75" customHeight="1">
      <c r="A65" s="3">
        <v>62.0</v>
      </c>
      <c r="B65" s="3" t="s">
        <v>357</v>
      </c>
      <c r="C65" s="3" t="s">
        <v>313</v>
      </c>
      <c r="D65" s="3" t="s">
        <v>314</v>
      </c>
      <c r="E65" s="3" t="s">
        <v>358</v>
      </c>
      <c r="K65" s="3" t="s">
        <v>349</v>
      </c>
      <c r="M65" s="3" t="s">
        <v>68</v>
      </c>
      <c r="O65" s="3" t="s">
        <v>141</v>
      </c>
      <c r="Q65" s="3" t="s">
        <v>70</v>
      </c>
      <c r="S65" s="3" t="s">
        <v>350</v>
      </c>
      <c r="U65" s="3" t="s">
        <v>351</v>
      </c>
      <c r="W65" s="3" t="s">
        <v>294</v>
      </c>
      <c r="Y65" s="3" t="s">
        <v>352</v>
      </c>
      <c r="AA65" s="3" t="s">
        <v>353</v>
      </c>
      <c r="AC65" s="3" t="s">
        <v>354</v>
      </c>
      <c r="AE65" s="3" t="s">
        <v>355</v>
      </c>
      <c r="AG65" s="3" t="s">
        <v>356</v>
      </c>
      <c r="AI65" s="3" t="s">
        <v>121</v>
      </c>
    </row>
    <row r="66" ht="15.75" customHeight="1">
      <c r="A66" s="3">
        <v>63.0</v>
      </c>
      <c r="B66" s="3" t="s">
        <v>359</v>
      </c>
      <c r="C66" s="3" t="s">
        <v>360</v>
      </c>
      <c r="D66" s="3" t="s">
        <v>361</v>
      </c>
      <c r="E66" s="3" t="s">
        <v>358</v>
      </c>
      <c r="K66" s="3" t="s">
        <v>349</v>
      </c>
      <c r="M66" s="3" t="s">
        <v>68</v>
      </c>
      <c r="O66" s="3" t="s">
        <v>141</v>
      </c>
      <c r="Q66" s="3" t="s">
        <v>70</v>
      </c>
      <c r="S66" s="3" t="s">
        <v>350</v>
      </c>
      <c r="U66" s="3" t="s">
        <v>351</v>
      </c>
      <c r="W66" s="3" t="s">
        <v>294</v>
      </c>
      <c r="Y66" s="3" t="s">
        <v>352</v>
      </c>
      <c r="AA66" s="3" t="s">
        <v>353</v>
      </c>
      <c r="AC66" s="3" t="s">
        <v>354</v>
      </c>
      <c r="AE66" s="3" t="s">
        <v>355</v>
      </c>
      <c r="AG66" s="3" t="s">
        <v>356</v>
      </c>
      <c r="AI66" s="3" t="s">
        <v>121</v>
      </c>
    </row>
    <row r="67" ht="15.75" customHeight="1">
      <c r="A67" s="3">
        <v>64.0</v>
      </c>
      <c r="B67" s="3" t="s">
        <v>359</v>
      </c>
      <c r="C67" s="3" t="s">
        <v>362</v>
      </c>
      <c r="D67" s="3" t="s">
        <v>363</v>
      </c>
      <c r="E67" s="3" t="s">
        <v>334</v>
      </c>
      <c r="F67" s="3" t="s">
        <v>335</v>
      </c>
      <c r="G67" s="3">
        <v>345.4</v>
      </c>
      <c r="H67" s="3">
        <v>2.2</v>
      </c>
      <c r="I67" s="3">
        <v>96.3</v>
      </c>
      <c r="J67" s="3">
        <v>453.0</v>
      </c>
      <c r="K67" s="3" t="s">
        <v>349</v>
      </c>
      <c r="M67" s="3" t="s">
        <v>68</v>
      </c>
      <c r="O67" s="3" t="s">
        <v>141</v>
      </c>
      <c r="Q67" s="3" t="s">
        <v>70</v>
      </c>
      <c r="S67" s="3" t="s">
        <v>350</v>
      </c>
      <c r="U67" s="3" t="s">
        <v>351</v>
      </c>
      <c r="W67" s="3" t="s">
        <v>294</v>
      </c>
      <c r="Y67" s="3" t="s">
        <v>352</v>
      </c>
      <c r="AA67" s="3" t="s">
        <v>353</v>
      </c>
      <c r="AC67" s="3" t="s">
        <v>354</v>
      </c>
      <c r="AE67" s="3" t="s">
        <v>355</v>
      </c>
      <c r="AG67" s="3" t="s">
        <v>356</v>
      </c>
      <c r="AI67" s="3" t="s">
        <v>121</v>
      </c>
    </row>
    <row r="68" ht="15.75" customHeight="1">
      <c r="A68" s="3">
        <v>65.0</v>
      </c>
      <c r="B68" s="3" t="s">
        <v>359</v>
      </c>
      <c r="C68" s="3" t="s">
        <v>364</v>
      </c>
      <c r="D68" s="3" t="s">
        <v>365</v>
      </c>
      <c r="E68" s="3" t="s">
        <v>334</v>
      </c>
      <c r="F68" s="3" t="s">
        <v>335</v>
      </c>
      <c r="G68" s="3">
        <v>345.4</v>
      </c>
      <c r="H68" s="3">
        <v>2.2</v>
      </c>
      <c r="I68" s="3">
        <v>96.3</v>
      </c>
      <c r="J68" s="3">
        <v>453.0</v>
      </c>
      <c r="K68" s="3" t="s">
        <v>349</v>
      </c>
      <c r="M68" s="3" t="s">
        <v>68</v>
      </c>
      <c r="O68" s="3" t="s">
        <v>141</v>
      </c>
      <c r="Q68" s="3" t="s">
        <v>70</v>
      </c>
      <c r="S68" s="3" t="s">
        <v>350</v>
      </c>
      <c r="U68" s="3" t="s">
        <v>351</v>
      </c>
      <c r="W68" s="3" t="s">
        <v>294</v>
      </c>
      <c r="Y68" s="3" t="s">
        <v>352</v>
      </c>
      <c r="AA68" s="3" t="s">
        <v>353</v>
      </c>
      <c r="AC68" s="3" t="s">
        <v>354</v>
      </c>
      <c r="AE68" s="3" t="s">
        <v>355</v>
      </c>
      <c r="AG68" s="3" t="s">
        <v>356</v>
      </c>
      <c r="AI68" s="3" t="s">
        <v>121</v>
      </c>
    </row>
    <row r="69" ht="15.75" customHeight="1">
      <c r="A69" s="3">
        <v>66.0</v>
      </c>
      <c r="B69" s="3" t="s">
        <v>366</v>
      </c>
      <c r="C69" s="3" t="s">
        <v>348</v>
      </c>
      <c r="D69" s="3" t="s">
        <v>314</v>
      </c>
      <c r="E69" s="3" t="s">
        <v>334</v>
      </c>
      <c r="F69" s="3" t="s">
        <v>335</v>
      </c>
      <c r="G69" s="3">
        <v>345.4</v>
      </c>
      <c r="H69" s="3">
        <v>2.2</v>
      </c>
      <c r="I69" s="3">
        <v>96.3</v>
      </c>
      <c r="J69" s="3">
        <v>453.0</v>
      </c>
      <c r="K69" s="3" t="s">
        <v>349</v>
      </c>
      <c r="M69" s="3" t="s">
        <v>68</v>
      </c>
      <c r="O69" s="3" t="s">
        <v>141</v>
      </c>
      <c r="Q69" s="3" t="s">
        <v>70</v>
      </c>
      <c r="S69" s="3" t="s">
        <v>350</v>
      </c>
      <c r="U69" s="3" t="s">
        <v>351</v>
      </c>
      <c r="W69" s="3" t="s">
        <v>294</v>
      </c>
      <c r="Y69" s="3" t="s">
        <v>352</v>
      </c>
      <c r="AA69" s="3" t="s">
        <v>353</v>
      </c>
      <c r="AC69" s="3" t="s">
        <v>354</v>
      </c>
      <c r="AE69" s="3" t="s">
        <v>355</v>
      </c>
      <c r="AG69" s="3" t="s">
        <v>356</v>
      </c>
      <c r="AI69" s="3" t="s">
        <v>121</v>
      </c>
    </row>
    <row r="70" ht="15.75" customHeight="1">
      <c r="A70" s="3">
        <v>67.0</v>
      </c>
      <c r="B70" s="3" t="s">
        <v>366</v>
      </c>
      <c r="C70" s="3" t="s">
        <v>367</v>
      </c>
      <c r="D70" s="3" t="s">
        <v>368</v>
      </c>
      <c r="E70" s="3" t="s">
        <v>293</v>
      </c>
      <c r="F70" s="3" t="s">
        <v>300</v>
      </c>
      <c r="G70" s="3">
        <v>728.9</v>
      </c>
      <c r="H70" s="3">
        <v>7.0</v>
      </c>
      <c r="I70" s="3">
        <v>51.0</v>
      </c>
      <c r="J70" s="3">
        <v>0.0</v>
      </c>
      <c r="K70" s="3" t="s">
        <v>349</v>
      </c>
      <c r="M70" s="3" t="s">
        <v>68</v>
      </c>
      <c r="O70" s="3" t="s">
        <v>141</v>
      </c>
      <c r="Q70" s="3" t="s">
        <v>70</v>
      </c>
      <c r="S70" s="3" t="s">
        <v>350</v>
      </c>
      <c r="U70" s="3" t="s">
        <v>351</v>
      </c>
      <c r="W70" s="3" t="s">
        <v>294</v>
      </c>
      <c r="Y70" s="3" t="s">
        <v>352</v>
      </c>
      <c r="AA70" s="3" t="s">
        <v>353</v>
      </c>
      <c r="AC70" s="3" t="s">
        <v>354</v>
      </c>
      <c r="AE70" s="3" t="s">
        <v>355</v>
      </c>
      <c r="AG70" s="3" t="s">
        <v>356</v>
      </c>
      <c r="AI70" s="3" t="s">
        <v>121</v>
      </c>
    </row>
    <row r="71" ht="15.75" customHeight="1">
      <c r="A71" s="3">
        <v>67.0</v>
      </c>
      <c r="B71" s="3" t="s">
        <v>366</v>
      </c>
      <c r="C71" s="3" t="s">
        <v>367</v>
      </c>
      <c r="D71" s="3" t="s">
        <v>368</v>
      </c>
      <c r="E71" s="3" t="s">
        <v>369</v>
      </c>
      <c r="K71" s="3" t="s">
        <v>349</v>
      </c>
      <c r="M71" s="3" t="s">
        <v>68</v>
      </c>
      <c r="O71" s="3" t="s">
        <v>141</v>
      </c>
      <c r="Q71" s="3" t="s">
        <v>70</v>
      </c>
      <c r="S71" s="3" t="s">
        <v>350</v>
      </c>
      <c r="U71" s="3" t="s">
        <v>351</v>
      </c>
      <c r="W71" s="3" t="s">
        <v>294</v>
      </c>
      <c r="Y71" s="3" t="s">
        <v>352</v>
      </c>
      <c r="AA71" s="3" t="s">
        <v>353</v>
      </c>
      <c r="AC71" s="3" t="s">
        <v>354</v>
      </c>
      <c r="AE71" s="3" t="s">
        <v>355</v>
      </c>
      <c r="AG71" s="3" t="s">
        <v>356</v>
      </c>
      <c r="AI71" s="3" t="s">
        <v>121</v>
      </c>
    </row>
    <row r="72" ht="15.75" customHeight="1">
      <c r="A72" s="3">
        <v>68.0</v>
      </c>
      <c r="B72" s="3" t="s">
        <v>370</v>
      </c>
      <c r="C72" s="3" t="s">
        <v>371</v>
      </c>
      <c r="D72" s="3" t="s">
        <v>372</v>
      </c>
      <c r="E72" s="3" t="s">
        <v>373</v>
      </c>
      <c r="K72" s="3" t="s">
        <v>374</v>
      </c>
      <c r="M72" s="3" t="s">
        <v>143</v>
      </c>
      <c r="O72" s="3" t="s">
        <v>354</v>
      </c>
    </row>
    <row r="73" ht="15.75" customHeight="1">
      <c r="A73" s="3">
        <v>69.0</v>
      </c>
      <c r="B73" s="3" t="s">
        <v>370</v>
      </c>
      <c r="C73" s="3" t="s">
        <v>375</v>
      </c>
      <c r="D73" s="3" t="s">
        <v>376</v>
      </c>
      <c r="E73" s="3" t="s">
        <v>377</v>
      </c>
      <c r="K73" s="3" t="s">
        <v>374</v>
      </c>
      <c r="M73" s="3" t="s">
        <v>143</v>
      </c>
      <c r="O73" s="3" t="s">
        <v>354</v>
      </c>
    </row>
    <row r="74" ht="15.75" customHeight="1">
      <c r="A74" s="3">
        <v>70.0</v>
      </c>
      <c r="B74" s="3" t="s">
        <v>378</v>
      </c>
      <c r="C74" s="3" t="s">
        <v>379</v>
      </c>
      <c r="D74" s="3" t="s">
        <v>380</v>
      </c>
      <c r="E74" s="3" t="s">
        <v>334</v>
      </c>
      <c r="F74" s="3" t="s">
        <v>335</v>
      </c>
      <c r="G74" s="3">
        <v>345.4</v>
      </c>
      <c r="H74" s="3">
        <v>2.2</v>
      </c>
      <c r="I74" s="3">
        <v>96.3</v>
      </c>
      <c r="J74" s="3">
        <v>453.0</v>
      </c>
      <c r="K74" s="3" t="s">
        <v>185</v>
      </c>
      <c r="M74" s="3" t="s">
        <v>381</v>
      </c>
      <c r="O74" s="3" t="s">
        <v>141</v>
      </c>
      <c r="Q74" s="3" t="s">
        <v>382</v>
      </c>
      <c r="S74" s="3" t="s">
        <v>383</v>
      </c>
      <c r="U74" s="3" t="s">
        <v>213</v>
      </c>
      <c r="W74" s="3" t="s">
        <v>143</v>
      </c>
    </row>
    <row r="75" ht="15.75" customHeight="1">
      <c r="A75" s="3">
        <v>71.0</v>
      </c>
      <c r="B75" s="3" t="s">
        <v>378</v>
      </c>
      <c r="C75" s="3" t="s">
        <v>379</v>
      </c>
      <c r="D75" s="3" t="s">
        <v>380</v>
      </c>
      <c r="E75" s="3" t="s">
        <v>384</v>
      </c>
      <c r="F75" s="3" t="s">
        <v>385</v>
      </c>
      <c r="G75" s="3">
        <v>85.015</v>
      </c>
      <c r="H75" s="3">
        <v>2.0</v>
      </c>
      <c r="I75" s="3">
        <v>5.0</v>
      </c>
      <c r="J75" s="3">
        <v>0.0</v>
      </c>
      <c r="K75" s="3" t="s">
        <v>185</v>
      </c>
      <c r="M75" s="3" t="s">
        <v>381</v>
      </c>
      <c r="O75" s="3" t="s">
        <v>141</v>
      </c>
      <c r="Q75" s="3" t="s">
        <v>382</v>
      </c>
      <c r="S75" s="3" t="s">
        <v>383</v>
      </c>
      <c r="U75" s="3" t="s">
        <v>213</v>
      </c>
      <c r="W75" s="3" t="s">
        <v>143</v>
      </c>
    </row>
    <row r="76" ht="15.75" customHeight="1">
      <c r="A76" s="3">
        <v>72.0</v>
      </c>
      <c r="B76" s="3" t="s">
        <v>386</v>
      </c>
      <c r="C76" s="3" t="s">
        <v>387</v>
      </c>
      <c r="D76" s="3" t="s">
        <v>388</v>
      </c>
      <c r="E76" s="3" t="s">
        <v>389</v>
      </c>
      <c r="F76" s="3" t="s">
        <v>390</v>
      </c>
      <c r="G76" s="3">
        <v>203.66</v>
      </c>
      <c r="H76" s="3">
        <v>4.0</v>
      </c>
      <c r="I76" s="3">
        <v>13.0</v>
      </c>
      <c r="J76" s="3">
        <v>0.0</v>
      </c>
      <c r="K76" s="3" t="s">
        <v>391</v>
      </c>
      <c r="M76" s="3" t="s">
        <v>392</v>
      </c>
      <c r="O76" s="3" t="s">
        <v>393</v>
      </c>
      <c r="Q76" s="3" t="s">
        <v>394</v>
      </c>
      <c r="S76" s="3" t="s">
        <v>395</v>
      </c>
      <c r="U76" s="3" t="s">
        <v>395</v>
      </c>
      <c r="W76" s="3" t="s">
        <v>396</v>
      </c>
      <c r="Y76" s="3" t="s">
        <v>397</v>
      </c>
      <c r="AA76" s="3" t="s">
        <v>82</v>
      </c>
    </row>
    <row r="77" ht="15.75" customHeight="1">
      <c r="A77" s="3">
        <v>73.0</v>
      </c>
      <c r="B77" s="3" t="s">
        <v>386</v>
      </c>
      <c r="C77" s="3" t="s">
        <v>387</v>
      </c>
      <c r="D77" s="3" t="s">
        <v>388</v>
      </c>
      <c r="E77" s="3" t="s">
        <v>398</v>
      </c>
      <c r="F77" s="3" t="s">
        <v>399</v>
      </c>
      <c r="G77" s="3">
        <v>376.4</v>
      </c>
      <c r="H77" s="3">
        <v>5.0</v>
      </c>
      <c r="I77" s="3">
        <v>27.0</v>
      </c>
      <c r="J77" s="3">
        <v>0.0</v>
      </c>
      <c r="K77" s="3" t="s">
        <v>391</v>
      </c>
      <c r="M77" s="3" t="s">
        <v>392</v>
      </c>
      <c r="O77" s="3" t="s">
        <v>393</v>
      </c>
      <c r="Q77" s="3" t="s">
        <v>394</v>
      </c>
      <c r="S77" s="3" t="s">
        <v>395</v>
      </c>
      <c r="U77" s="3" t="s">
        <v>395</v>
      </c>
      <c r="W77" s="3" t="s">
        <v>396</v>
      </c>
      <c r="Y77" s="3" t="s">
        <v>397</v>
      </c>
      <c r="AA77" s="3" t="s">
        <v>82</v>
      </c>
    </row>
    <row r="78" ht="15.75" customHeight="1">
      <c r="A78" s="3">
        <v>74.0</v>
      </c>
      <c r="B78" s="3" t="s">
        <v>400</v>
      </c>
      <c r="C78" s="3" t="s">
        <v>401</v>
      </c>
      <c r="D78" s="3" t="s">
        <v>402</v>
      </c>
      <c r="E78" s="3" t="s">
        <v>403</v>
      </c>
      <c r="K78" s="3" t="s">
        <v>98</v>
      </c>
      <c r="L78" s="3">
        <f t="shared" ref="L78:L79" si="7">1.21/301.31</f>
        <v>0.004015797683</v>
      </c>
      <c r="M78" s="3" t="s">
        <v>404</v>
      </c>
      <c r="N78" s="3">
        <f t="shared" ref="N78:N79" si="8">0.1/301.31</f>
        <v>0.0003318841061</v>
      </c>
      <c r="O78" s="3" t="s">
        <v>405</v>
      </c>
      <c r="Q78" s="3" t="s">
        <v>406</v>
      </c>
    </row>
    <row r="79" ht="15.75" customHeight="1">
      <c r="A79" s="3">
        <v>74.0</v>
      </c>
      <c r="B79" s="3" t="s">
        <v>400</v>
      </c>
      <c r="C79" s="3" t="s">
        <v>401</v>
      </c>
      <c r="D79" s="3" t="s">
        <v>402</v>
      </c>
      <c r="E79" s="3" t="s">
        <v>307</v>
      </c>
      <c r="F79" s="3" t="s">
        <v>324</v>
      </c>
      <c r="G79" s="3">
        <v>765.9</v>
      </c>
      <c r="H79" s="3">
        <v>4.7</v>
      </c>
      <c r="I79" s="3">
        <v>198.0</v>
      </c>
      <c r="J79" s="3">
        <v>1600.0</v>
      </c>
      <c r="K79" s="3" t="s">
        <v>98</v>
      </c>
      <c r="L79" s="3">
        <f t="shared" si="7"/>
        <v>0.004015797683</v>
      </c>
      <c r="M79" s="3" t="s">
        <v>404</v>
      </c>
      <c r="N79" s="3">
        <f t="shared" si="8"/>
        <v>0.0003318841061</v>
      </c>
      <c r="O79" s="3" t="s">
        <v>405</v>
      </c>
      <c r="Q79" s="3" t="s">
        <v>406</v>
      </c>
    </row>
    <row r="80" ht="15.75" customHeight="1">
      <c r="A80" s="3">
        <v>75.0</v>
      </c>
      <c r="B80" s="3" t="s">
        <v>407</v>
      </c>
      <c r="C80" s="3" t="s">
        <v>408</v>
      </c>
      <c r="D80" s="3" t="s">
        <v>409</v>
      </c>
      <c r="E80" s="3" t="s">
        <v>403</v>
      </c>
      <c r="F80" s="3" t="s">
        <v>410</v>
      </c>
      <c r="G80" s="3">
        <v>540.7</v>
      </c>
      <c r="H80" s="3">
        <v>5.3</v>
      </c>
      <c r="I80" s="3">
        <v>99.1</v>
      </c>
      <c r="J80" s="3">
        <v>1100.0</v>
      </c>
      <c r="K80" s="3" t="s">
        <v>411</v>
      </c>
      <c r="M80" s="3" t="s">
        <v>412</v>
      </c>
      <c r="O80" s="3" t="s">
        <v>206</v>
      </c>
      <c r="Q80" s="3" t="s">
        <v>344</v>
      </c>
      <c r="S80" s="3" t="s">
        <v>413</v>
      </c>
      <c r="U80" s="3" t="s">
        <v>214</v>
      </c>
      <c r="W80" s="3" t="s">
        <v>210</v>
      </c>
      <c r="Y80" s="3" t="s">
        <v>351</v>
      </c>
      <c r="AA80" s="3" t="s">
        <v>69</v>
      </c>
    </row>
    <row r="81" ht="15.75" customHeight="1">
      <c r="A81" s="3">
        <v>76.0</v>
      </c>
      <c r="B81" s="3" t="s">
        <v>407</v>
      </c>
      <c r="C81" s="3" t="s">
        <v>408</v>
      </c>
      <c r="D81" s="3" t="s">
        <v>409</v>
      </c>
      <c r="E81" s="3" t="s">
        <v>414</v>
      </c>
      <c r="K81" s="3" t="s">
        <v>411</v>
      </c>
      <c r="M81" s="3" t="s">
        <v>412</v>
      </c>
      <c r="O81" s="3" t="s">
        <v>206</v>
      </c>
      <c r="Q81" s="3" t="s">
        <v>344</v>
      </c>
      <c r="S81" s="3" t="s">
        <v>413</v>
      </c>
      <c r="U81" s="3" t="s">
        <v>214</v>
      </c>
      <c r="W81" s="3" t="s">
        <v>210</v>
      </c>
      <c r="Y81" s="3" t="s">
        <v>351</v>
      </c>
      <c r="AA81" s="3" t="s">
        <v>69</v>
      </c>
    </row>
    <row r="82" ht="15.75" customHeight="1">
      <c r="A82" s="3">
        <v>76.0</v>
      </c>
      <c r="B82" s="3" t="s">
        <v>407</v>
      </c>
      <c r="C82" s="3" t="s">
        <v>408</v>
      </c>
      <c r="D82" s="3" t="s">
        <v>409</v>
      </c>
      <c r="E82" s="3" t="s">
        <v>330</v>
      </c>
      <c r="F82" s="3" t="s">
        <v>415</v>
      </c>
      <c r="G82" s="3">
        <v>493.6</v>
      </c>
      <c r="H82" s="3">
        <v>4.3</v>
      </c>
      <c r="I82" s="3">
        <v>113.0</v>
      </c>
      <c r="J82" s="3">
        <v>938.0</v>
      </c>
      <c r="K82" s="3" t="s">
        <v>411</v>
      </c>
      <c r="M82" s="3" t="s">
        <v>412</v>
      </c>
      <c r="O82" s="3" t="s">
        <v>206</v>
      </c>
      <c r="Q82" s="3" t="s">
        <v>344</v>
      </c>
      <c r="S82" s="3" t="s">
        <v>413</v>
      </c>
      <c r="U82" s="3" t="s">
        <v>214</v>
      </c>
      <c r="W82" s="3" t="s">
        <v>210</v>
      </c>
      <c r="Y82" s="3" t="s">
        <v>351</v>
      </c>
      <c r="AA82" s="3" t="s">
        <v>69</v>
      </c>
    </row>
    <row r="83" ht="15.75" customHeight="1">
      <c r="A83" s="3">
        <v>77.0</v>
      </c>
      <c r="B83" s="3" t="s">
        <v>416</v>
      </c>
      <c r="C83" s="3" t="s">
        <v>417</v>
      </c>
      <c r="D83" s="3" t="s">
        <v>418</v>
      </c>
      <c r="E83" s="3" t="s">
        <v>414</v>
      </c>
      <c r="F83" s="3" t="s">
        <v>419</v>
      </c>
      <c r="G83" s="3">
        <v>395.4</v>
      </c>
      <c r="H83" s="3">
        <v>0.0</v>
      </c>
      <c r="I83" s="3">
        <v>212.0</v>
      </c>
      <c r="J83" s="3">
        <v>739.0</v>
      </c>
      <c r="K83" s="3" t="s">
        <v>420</v>
      </c>
      <c r="L83" s="3">
        <f>12/299</f>
        <v>0.04013377926</v>
      </c>
      <c r="M83" s="3" t="s">
        <v>405</v>
      </c>
      <c r="O83" s="3" t="s">
        <v>406</v>
      </c>
    </row>
    <row r="84" ht="15.75" customHeight="1">
      <c r="A84" s="3">
        <v>78.0</v>
      </c>
      <c r="B84" s="3" t="s">
        <v>421</v>
      </c>
      <c r="C84" s="3" t="s">
        <v>422</v>
      </c>
      <c r="D84" s="3" t="s">
        <v>423</v>
      </c>
      <c r="E84" s="3" t="s">
        <v>424</v>
      </c>
      <c r="K84" s="3" t="s">
        <v>425</v>
      </c>
      <c r="L84" s="3">
        <f t="shared" ref="L84:L85" si="9">13.5/76.82</f>
        <v>0.1757354856</v>
      </c>
      <c r="M84" s="3" t="s">
        <v>146</v>
      </c>
      <c r="N84" s="3">
        <f t="shared" ref="N84:N85" si="10">52.5/76/82</f>
        <v>0.008424261874</v>
      </c>
      <c r="O84" s="3" t="s">
        <v>426</v>
      </c>
      <c r="P84" s="3">
        <f t="shared" ref="P84:P85" si="11">3/76.82</f>
        <v>0.03905233012</v>
      </c>
      <c r="Q84" s="3" t="s">
        <v>427</v>
      </c>
      <c r="R84" s="3">
        <f t="shared" ref="R84:R85" si="12">1.15/76.82</f>
        <v>0.01497005988</v>
      </c>
      <c r="S84" s="3" t="s">
        <v>428</v>
      </c>
      <c r="T84" s="3">
        <f t="shared" ref="T84:T85" si="13">1.67/76.82</f>
        <v>0.02173913043</v>
      </c>
      <c r="U84" s="3" t="s">
        <v>143</v>
      </c>
    </row>
    <row r="85" ht="15.75" customHeight="1">
      <c r="A85" s="3">
        <v>79.0</v>
      </c>
      <c r="B85" s="3" t="s">
        <v>421</v>
      </c>
      <c r="C85" s="3" t="s">
        <v>422</v>
      </c>
      <c r="D85" s="3" t="s">
        <v>423</v>
      </c>
      <c r="E85" s="3" t="s">
        <v>429</v>
      </c>
      <c r="K85" s="3" t="s">
        <v>425</v>
      </c>
      <c r="L85" s="3">
        <f t="shared" si="9"/>
        <v>0.1757354856</v>
      </c>
      <c r="M85" s="3" t="s">
        <v>146</v>
      </c>
      <c r="N85" s="3">
        <f t="shared" si="10"/>
        <v>0.008424261874</v>
      </c>
      <c r="O85" s="3" t="s">
        <v>426</v>
      </c>
      <c r="P85" s="3">
        <f t="shared" si="11"/>
        <v>0.03905233012</v>
      </c>
      <c r="Q85" s="3" t="s">
        <v>427</v>
      </c>
      <c r="R85" s="3">
        <f t="shared" si="12"/>
        <v>0.01497005988</v>
      </c>
      <c r="S85" s="3" t="s">
        <v>428</v>
      </c>
      <c r="T85" s="3">
        <f t="shared" si="13"/>
        <v>0.02173913043</v>
      </c>
      <c r="U85" s="3" t="s">
        <v>143</v>
      </c>
    </row>
    <row r="86" ht="15.75" customHeight="1">
      <c r="A86" s="3">
        <v>80.0</v>
      </c>
      <c r="B86" s="3" t="s">
        <v>430</v>
      </c>
      <c r="C86" s="3" t="s">
        <v>431</v>
      </c>
      <c r="D86" s="3" t="s">
        <v>432</v>
      </c>
      <c r="E86" s="3" t="s">
        <v>433</v>
      </c>
      <c r="F86" s="3" t="s">
        <v>434</v>
      </c>
      <c r="G86" s="3">
        <v>419.9</v>
      </c>
      <c r="H86" s="3">
        <v>2.0</v>
      </c>
      <c r="I86" s="3">
        <v>26.0</v>
      </c>
      <c r="J86" s="3">
        <v>0.0</v>
      </c>
      <c r="K86" s="3" t="s">
        <v>338</v>
      </c>
      <c r="L86" s="3">
        <f t="shared" ref="L86:L87" si="14">23.5/29.08</f>
        <v>0.8081155433</v>
      </c>
      <c r="M86" s="3" t="s">
        <v>435</v>
      </c>
      <c r="N86" s="3">
        <f t="shared" ref="N86:N87" si="15">1.5/29.08</f>
        <v>0.05158184319</v>
      </c>
      <c r="O86" s="3" t="s">
        <v>436</v>
      </c>
      <c r="P86" s="3">
        <f t="shared" ref="P86:P87" si="16">0.06/29.08</f>
        <v>0.002063273728</v>
      </c>
      <c r="Q86" s="3" t="s">
        <v>157</v>
      </c>
      <c r="R86" s="3">
        <f t="shared" ref="R86:R87" si="17">0.02/29.08</f>
        <v>0.0006877579092</v>
      </c>
      <c r="S86" s="3" t="s">
        <v>158</v>
      </c>
      <c r="U86" s="3" t="s">
        <v>134</v>
      </c>
    </row>
    <row r="87" ht="15.75" customHeight="1">
      <c r="A87" s="3">
        <v>80.0</v>
      </c>
      <c r="B87" s="3" t="s">
        <v>430</v>
      </c>
      <c r="C87" s="3" t="s">
        <v>431</v>
      </c>
      <c r="D87" s="3" t="s">
        <v>432</v>
      </c>
      <c r="E87" s="3" t="s">
        <v>151</v>
      </c>
      <c r="K87" s="3" t="s">
        <v>338</v>
      </c>
      <c r="L87" s="3">
        <f t="shared" si="14"/>
        <v>0.8081155433</v>
      </c>
      <c r="M87" s="3" t="s">
        <v>435</v>
      </c>
      <c r="N87" s="3">
        <f t="shared" si="15"/>
        <v>0.05158184319</v>
      </c>
      <c r="O87" s="3" t="s">
        <v>436</v>
      </c>
      <c r="P87" s="3">
        <f t="shared" si="16"/>
        <v>0.002063273728</v>
      </c>
      <c r="Q87" s="3" t="s">
        <v>157</v>
      </c>
      <c r="R87" s="3">
        <f t="shared" si="17"/>
        <v>0.0006877579092</v>
      </c>
      <c r="S87" s="3" t="s">
        <v>158</v>
      </c>
      <c r="U87" s="3" t="s">
        <v>134</v>
      </c>
    </row>
    <row r="88" ht="15.75" customHeight="1">
      <c r="A88" s="3">
        <v>81.0</v>
      </c>
      <c r="B88" s="3" t="s">
        <v>437</v>
      </c>
      <c r="C88" s="3" t="s">
        <v>438</v>
      </c>
      <c r="D88" s="3" t="s">
        <v>323</v>
      </c>
      <c r="E88" s="3" t="s">
        <v>429</v>
      </c>
      <c r="F88" s="3" t="s">
        <v>439</v>
      </c>
      <c r="G88" s="3">
        <v>402.5</v>
      </c>
      <c r="H88" s="3">
        <v>2.4</v>
      </c>
      <c r="I88" s="3">
        <v>101.0</v>
      </c>
      <c r="J88" s="3">
        <v>827.0</v>
      </c>
      <c r="K88" s="3" t="s">
        <v>440</v>
      </c>
      <c r="M88" s="3" t="s">
        <v>227</v>
      </c>
      <c r="O88" s="3" t="s">
        <v>326</v>
      </c>
      <c r="Q88" s="3" t="s">
        <v>327</v>
      </c>
    </row>
    <row r="89" ht="15.75" customHeight="1">
      <c r="A89" s="3">
        <v>82.0</v>
      </c>
      <c r="B89" s="3" t="s">
        <v>441</v>
      </c>
      <c r="C89" s="3" t="s">
        <v>442</v>
      </c>
      <c r="D89" s="3" t="s">
        <v>443</v>
      </c>
      <c r="E89" s="3" t="s">
        <v>444</v>
      </c>
      <c r="F89" s="3" t="s">
        <v>445</v>
      </c>
      <c r="G89" s="3">
        <v>690.8</v>
      </c>
      <c r="H89" s="3">
        <v>13.0</v>
      </c>
      <c r="I89" s="3">
        <v>46.0</v>
      </c>
      <c r="J89" s="3">
        <v>0.0</v>
      </c>
      <c r="K89" s="3" t="s">
        <v>446</v>
      </c>
      <c r="M89" s="3" t="s">
        <v>212</v>
      </c>
    </row>
    <row r="90" ht="15.75" customHeight="1">
      <c r="A90" s="3">
        <v>82.0</v>
      </c>
      <c r="B90" s="3" t="s">
        <v>441</v>
      </c>
      <c r="C90" s="3" t="s">
        <v>442</v>
      </c>
      <c r="D90" s="3" t="s">
        <v>443</v>
      </c>
      <c r="K90" s="3" t="s">
        <v>446</v>
      </c>
      <c r="M90" s="3" t="s">
        <v>212</v>
      </c>
    </row>
    <row r="91" ht="15.75" customHeight="1">
      <c r="A91" s="3">
        <v>83.0</v>
      </c>
      <c r="B91" s="3" t="s">
        <v>441</v>
      </c>
      <c r="C91" s="3" t="s">
        <v>442</v>
      </c>
      <c r="D91" s="3" t="s">
        <v>443</v>
      </c>
      <c r="E91" s="3" t="s">
        <v>447</v>
      </c>
      <c r="F91" s="3" t="s">
        <v>448</v>
      </c>
      <c r="G91" s="3">
        <v>312.4</v>
      </c>
      <c r="H91" s="3">
        <v>2.7</v>
      </c>
      <c r="I91" s="3">
        <v>40.6</v>
      </c>
      <c r="J91" s="3">
        <v>472.0</v>
      </c>
      <c r="K91" s="3" t="s">
        <v>446</v>
      </c>
      <c r="M91" s="3" t="s">
        <v>212</v>
      </c>
    </row>
    <row r="92" ht="15.75" customHeight="1">
      <c r="A92" s="3">
        <v>84.0</v>
      </c>
      <c r="B92" s="3" t="s">
        <v>449</v>
      </c>
      <c r="C92" s="3" t="s">
        <v>450</v>
      </c>
      <c r="D92" s="3" t="s">
        <v>451</v>
      </c>
      <c r="E92" s="3" t="s">
        <v>447</v>
      </c>
      <c r="F92" s="3" t="s">
        <v>448</v>
      </c>
      <c r="G92" s="3">
        <v>312.4</v>
      </c>
      <c r="H92" s="3">
        <v>2.7</v>
      </c>
      <c r="I92" s="3">
        <v>40.6</v>
      </c>
      <c r="J92" s="3">
        <v>472.0</v>
      </c>
      <c r="K92" s="3" t="s">
        <v>452</v>
      </c>
      <c r="M92" s="3" t="s">
        <v>453</v>
      </c>
      <c r="O92" s="3" t="s">
        <v>212</v>
      </c>
      <c r="Q92" s="3" t="s">
        <v>426</v>
      </c>
      <c r="S92" s="3" t="s">
        <v>143</v>
      </c>
    </row>
    <row r="93" ht="15.75" customHeight="1">
      <c r="A93" s="3">
        <v>85.0</v>
      </c>
      <c r="B93" s="3" t="s">
        <v>449</v>
      </c>
      <c r="C93" s="3" t="s">
        <v>450</v>
      </c>
      <c r="D93" s="3" t="s">
        <v>451</v>
      </c>
      <c r="E93" s="3" t="s">
        <v>454</v>
      </c>
      <c r="K93" s="3" t="s">
        <v>452</v>
      </c>
      <c r="M93" s="3" t="s">
        <v>453</v>
      </c>
      <c r="O93" s="3" t="s">
        <v>212</v>
      </c>
      <c r="Q93" s="3" t="s">
        <v>426</v>
      </c>
      <c r="S93" s="3" t="s">
        <v>143</v>
      </c>
    </row>
    <row r="94" ht="15.75" customHeight="1">
      <c r="A94" s="3">
        <v>86.0</v>
      </c>
      <c r="B94" s="3" t="s">
        <v>455</v>
      </c>
      <c r="C94" s="3" t="s">
        <v>456</v>
      </c>
      <c r="D94" s="3" t="s">
        <v>457</v>
      </c>
      <c r="E94" s="3" t="s">
        <v>454</v>
      </c>
      <c r="F94" s="3" t="s">
        <v>458</v>
      </c>
      <c r="G94" s="3">
        <v>419.9</v>
      </c>
      <c r="H94" s="3">
        <v>2.0</v>
      </c>
      <c r="I94" s="3">
        <v>29.0</v>
      </c>
      <c r="J94" s="3">
        <v>0.0</v>
      </c>
      <c r="K94" s="3" t="s">
        <v>411</v>
      </c>
      <c r="M94" s="3" t="s">
        <v>459</v>
      </c>
      <c r="O94" s="3" t="s">
        <v>460</v>
      </c>
    </row>
    <row r="95" ht="15.75" customHeight="1">
      <c r="A95" s="3">
        <v>87.0</v>
      </c>
      <c r="B95" s="3" t="s">
        <v>455</v>
      </c>
      <c r="C95" s="3" t="s">
        <v>456</v>
      </c>
      <c r="D95" s="3" t="s">
        <v>457</v>
      </c>
      <c r="E95" s="3" t="s">
        <v>461</v>
      </c>
      <c r="K95" s="3" t="s">
        <v>411</v>
      </c>
      <c r="M95" s="3" t="s">
        <v>459</v>
      </c>
      <c r="O95" s="3" t="s">
        <v>460</v>
      </c>
    </row>
    <row r="96" ht="15.75" customHeight="1">
      <c r="A96" s="3">
        <v>88.0</v>
      </c>
      <c r="B96" s="3" t="s">
        <v>462</v>
      </c>
      <c r="C96" s="3" t="s">
        <v>463</v>
      </c>
      <c r="D96" s="3" t="s">
        <v>464</v>
      </c>
      <c r="E96" s="3" t="s">
        <v>465</v>
      </c>
      <c r="K96" s="3" t="s">
        <v>466</v>
      </c>
      <c r="M96" s="3" t="s">
        <v>83</v>
      </c>
      <c r="O96" s="3" t="s">
        <v>79</v>
      </c>
      <c r="Q96" s="3" t="s">
        <v>82</v>
      </c>
      <c r="S96" s="3" t="s">
        <v>78</v>
      </c>
      <c r="U96" s="3" t="s">
        <v>467</v>
      </c>
      <c r="W96" s="3" t="s">
        <v>468</v>
      </c>
      <c r="Y96" s="3" t="s">
        <v>469</v>
      </c>
      <c r="AA96" s="3" t="s">
        <v>120</v>
      </c>
    </row>
    <row r="97" ht="15.75" customHeight="1">
      <c r="A97" s="3">
        <v>89.0</v>
      </c>
      <c r="B97" s="3" t="s">
        <v>470</v>
      </c>
      <c r="C97" s="3" t="s">
        <v>471</v>
      </c>
      <c r="D97" s="3" t="s">
        <v>464</v>
      </c>
      <c r="E97" s="3" t="s">
        <v>472</v>
      </c>
      <c r="F97" s="3" t="s">
        <v>473</v>
      </c>
      <c r="G97" s="3">
        <v>848.9</v>
      </c>
      <c r="H97" s="3">
        <v>-5.2</v>
      </c>
      <c r="I97" s="3">
        <v>350.0</v>
      </c>
      <c r="J97" s="3">
        <v>1510.0</v>
      </c>
      <c r="K97" s="3" t="s">
        <v>155</v>
      </c>
      <c r="L97" s="3">
        <f t="shared" ref="L97:L98" si="18">8.3/12.4</f>
        <v>0.6693548387</v>
      </c>
      <c r="M97" s="3" t="s">
        <v>474</v>
      </c>
      <c r="N97" s="3">
        <f t="shared" ref="N97:N98" si="19">0.5/12.4</f>
        <v>0.04032258065</v>
      </c>
      <c r="O97" s="3" t="s">
        <v>475</v>
      </c>
      <c r="P97" s="3">
        <f t="shared" ref="P97:P98" si="20">0.25/12.4</f>
        <v>0.02016129032</v>
      </c>
      <c r="Q97" s="3" t="s">
        <v>476</v>
      </c>
      <c r="R97" s="3">
        <f t="shared" ref="R97:R98" si="21">1.2/12.4</f>
        <v>0.09677419355</v>
      </c>
      <c r="S97" s="3" t="s">
        <v>477</v>
      </c>
      <c r="T97" s="3">
        <f t="shared" ref="T97:T98" si="22">0.15/12.4</f>
        <v>0.01209677419</v>
      </c>
      <c r="U97" s="3" t="s">
        <v>478</v>
      </c>
    </row>
    <row r="98" ht="15.75" customHeight="1">
      <c r="A98" s="3">
        <v>90.0</v>
      </c>
      <c r="B98" s="3" t="s">
        <v>470</v>
      </c>
      <c r="C98" s="3" t="s">
        <v>471</v>
      </c>
      <c r="D98" s="3" t="s">
        <v>464</v>
      </c>
      <c r="E98" s="3" t="s">
        <v>472</v>
      </c>
      <c r="F98" s="3" t="s">
        <v>473</v>
      </c>
      <c r="G98" s="3">
        <v>848.9</v>
      </c>
      <c r="H98" s="3">
        <v>-5.2</v>
      </c>
      <c r="I98" s="3">
        <v>350.0</v>
      </c>
      <c r="J98" s="3">
        <v>1510.0</v>
      </c>
      <c r="K98" s="3" t="s">
        <v>155</v>
      </c>
      <c r="L98" s="3">
        <f t="shared" si="18"/>
        <v>0.6693548387</v>
      </c>
      <c r="M98" s="3" t="s">
        <v>474</v>
      </c>
      <c r="N98" s="3">
        <f t="shared" si="19"/>
        <v>0.04032258065</v>
      </c>
      <c r="O98" s="3" t="s">
        <v>475</v>
      </c>
      <c r="P98" s="3">
        <f t="shared" si="20"/>
        <v>0.02016129032</v>
      </c>
      <c r="Q98" s="3" t="s">
        <v>476</v>
      </c>
      <c r="R98" s="3">
        <f t="shared" si="21"/>
        <v>0.09677419355</v>
      </c>
      <c r="S98" s="3" t="s">
        <v>477</v>
      </c>
      <c r="T98" s="3">
        <f t="shared" si="22"/>
        <v>0.01209677419</v>
      </c>
      <c r="U98" s="3" t="s">
        <v>478</v>
      </c>
      <c r="AA98" s="3" t="s">
        <v>120</v>
      </c>
    </row>
    <row r="99" ht="15.75" customHeight="1">
      <c r="A99" s="3">
        <v>91.0</v>
      </c>
      <c r="B99" s="3" t="s">
        <v>479</v>
      </c>
      <c r="C99" s="3" t="s">
        <v>480</v>
      </c>
      <c r="D99" s="3" t="s">
        <v>464</v>
      </c>
      <c r="K99" s="3" t="s">
        <v>466</v>
      </c>
      <c r="M99" s="3" t="s">
        <v>83</v>
      </c>
      <c r="O99" s="3" t="s">
        <v>79</v>
      </c>
      <c r="Q99" s="3" t="s">
        <v>82</v>
      </c>
      <c r="S99" s="3" t="s">
        <v>78</v>
      </c>
      <c r="U99" s="3" t="s">
        <v>467</v>
      </c>
      <c r="W99" s="3" t="s">
        <v>468</v>
      </c>
      <c r="Y99" s="3" t="s">
        <v>469</v>
      </c>
      <c r="AA99" s="3" t="s">
        <v>120</v>
      </c>
    </row>
    <row r="100" ht="15.75" customHeight="1">
      <c r="A100" s="3">
        <v>92.0</v>
      </c>
      <c r="B100" s="3" t="s">
        <v>481</v>
      </c>
      <c r="C100" s="3" t="s">
        <v>482</v>
      </c>
      <c r="D100" s="3" t="s">
        <v>464</v>
      </c>
      <c r="E100" s="3" t="s">
        <v>341</v>
      </c>
      <c r="F100" s="3" t="s">
        <v>342</v>
      </c>
      <c r="G100" s="3">
        <v>687.0</v>
      </c>
      <c r="H100" s="3">
        <v>0.0</v>
      </c>
      <c r="I100" s="3">
        <v>50.0</v>
      </c>
      <c r="J100" s="3">
        <v>0.0</v>
      </c>
      <c r="K100" s="3" t="s">
        <v>483</v>
      </c>
      <c r="M100" s="3" t="s">
        <v>227</v>
      </c>
      <c r="O100" s="3" t="s">
        <v>484</v>
      </c>
      <c r="Q100" s="3" t="s">
        <v>485</v>
      </c>
      <c r="S100" s="3" t="s">
        <v>486</v>
      </c>
      <c r="U100" s="3" t="s">
        <v>487</v>
      </c>
    </row>
    <row r="101" ht="15.75" customHeight="1">
      <c r="A101" s="3">
        <v>93.0</v>
      </c>
      <c r="B101" s="3" t="s">
        <v>481</v>
      </c>
      <c r="C101" s="3" t="s">
        <v>482</v>
      </c>
      <c r="D101" s="3" t="s">
        <v>464</v>
      </c>
      <c r="K101" s="3" t="s">
        <v>483</v>
      </c>
      <c r="M101" s="3" t="s">
        <v>227</v>
      </c>
      <c r="O101" s="3" t="s">
        <v>484</v>
      </c>
      <c r="Q101" s="3" t="s">
        <v>485</v>
      </c>
      <c r="S101" s="3" t="s">
        <v>486</v>
      </c>
      <c r="U101" s="3" t="s">
        <v>487</v>
      </c>
    </row>
    <row r="102" ht="15.75" customHeight="1">
      <c r="A102" s="3">
        <v>94.0</v>
      </c>
      <c r="B102" s="3" t="s">
        <v>488</v>
      </c>
      <c r="C102" s="3" t="s">
        <v>489</v>
      </c>
      <c r="D102" s="3" t="s">
        <v>490</v>
      </c>
      <c r="K102" s="3" t="s">
        <v>491</v>
      </c>
      <c r="M102" s="3" t="s">
        <v>492</v>
      </c>
      <c r="O102" s="3" t="s">
        <v>466</v>
      </c>
      <c r="Q102" s="3" t="s">
        <v>493</v>
      </c>
      <c r="S102" s="3" t="s">
        <v>83</v>
      </c>
      <c r="U102" s="3" t="s">
        <v>494</v>
      </c>
      <c r="W102" s="3" t="s">
        <v>495</v>
      </c>
      <c r="Y102" s="3" t="s">
        <v>496</v>
      </c>
      <c r="AA102" s="3" t="s">
        <v>497</v>
      </c>
      <c r="AC102" s="3" t="s">
        <v>498</v>
      </c>
      <c r="AE102" s="3" t="s">
        <v>120</v>
      </c>
      <c r="AG102" s="3" t="s">
        <v>395</v>
      </c>
    </row>
    <row r="103" ht="15.75" customHeight="1">
      <c r="A103" s="3">
        <v>95.0</v>
      </c>
      <c r="B103" s="3" t="s">
        <v>499</v>
      </c>
      <c r="C103" s="3" t="s">
        <v>500</v>
      </c>
      <c r="D103" s="3" t="s">
        <v>501</v>
      </c>
      <c r="K103" s="3" t="s">
        <v>502</v>
      </c>
      <c r="M103" s="3" t="s">
        <v>503</v>
      </c>
      <c r="O103" s="3" t="s">
        <v>504</v>
      </c>
    </row>
    <row r="104" ht="15.75" customHeight="1">
      <c r="A104" s="3">
        <v>96.0</v>
      </c>
      <c r="B104" s="3" t="s">
        <v>499</v>
      </c>
      <c r="C104" s="3" t="s">
        <v>505</v>
      </c>
      <c r="D104" s="3" t="s">
        <v>506</v>
      </c>
      <c r="K104" s="3" t="s">
        <v>502</v>
      </c>
      <c r="M104" s="3" t="s">
        <v>503</v>
      </c>
      <c r="O104" s="3" t="s">
        <v>504</v>
      </c>
    </row>
    <row r="105" ht="15.75" customHeight="1">
      <c r="A105" s="3">
        <v>97.0</v>
      </c>
      <c r="B105" s="3" t="s">
        <v>507</v>
      </c>
      <c r="C105" s="3" t="s">
        <v>508</v>
      </c>
      <c r="D105" s="3" t="s">
        <v>509</v>
      </c>
      <c r="K105" s="3" t="s">
        <v>510</v>
      </c>
      <c r="M105" s="3" t="s">
        <v>395</v>
      </c>
      <c r="O105" s="3" t="s">
        <v>474</v>
      </c>
      <c r="Q105" s="3" t="s">
        <v>511</v>
      </c>
      <c r="S105" s="3" t="s">
        <v>512</v>
      </c>
      <c r="U105" s="3" t="s">
        <v>412</v>
      </c>
      <c r="W105" s="3" t="s">
        <v>513</v>
      </c>
      <c r="Y105" s="3" t="s">
        <v>477</v>
      </c>
      <c r="AA105" s="3" t="s">
        <v>504</v>
      </c>
      <c r="AC105" s="3" t="s">
        <v>498</v>
      </c>
      <c r="AE105" s="3" t="s">
        <v>514</v>
      </c>
      <c r="AG105" s="3" t="s">
        <v>515</v>
      </c>
      <c r="AI105" s="3" t="s">
        <v>327</v>
      </c>
    </row>
    <row r="106" ht="15.75" customHeight="1">
      <c r="A106" s="3">
        <v>98.0</v>
      </c>
      <c r="B106" s="3" t="s">
        <v>507</v>
      </c>
      <c r="C106" s="3" t="s">
        <v>508</v>
      </c>
      <c r="D106" s="3" t="s">
        <v>509</v>
      </c>
      <c r="K106" s="3" t="s">
        <v>510</v>
      </c>
      <c r="M106" s="3" t="s">
        <v>395</v>
      </c>
      <c r="O106" s="3" t="s">
        <v>474</v>
      </c>
      <c r="Q106" s="3" t="s">
        <v>511</v>
      </c>
      <c r="S106" s="3" t="s">
        <v>512</v>
      </c>
      <c r="U106" s="3" t="s">
        <v>412</v>
      </c>
      <c r="W106" s="3" t="s">
        <v>513</v>
      </c>
      <c r="Y106" s="3" t="s">
        <v>477</v>
      </c>
      <c r="AA106" s="3" t="s">
        <v>504</v>
      </c>
      <c r="AC106" s="3" t="s">
        <v>498</v>
      </c>
      <c r="AE106" s="3" t="s">
        <v>514</v>
      </c>
      <c r="AG106" s="3" t="s">
        <v>515</v>
      </c>
      <c r="AI106" s="3" t="s">
        <v>327</v>
      </c>
    </row>
    <row r="107" ht="15.75" customHeight="1">
      <c r="A107" s="3">
        <v>99.0</v>
      </c>
      <c r="B107" s="3" t="s">
        <v>516</v>
      </c>
      <c r="C107" s="3" t="s">
        <v>517</v>
      </c>
      <c r="D107" s="3" t="s">
        <v>518</v>
      </c>
      <c r="E107" s="3" t="s">
        <v>519</v>
      </c>
      <c r="F107" s="3" t="s">
        <v>520</v>
      </c>
      <c r="G107" s="3">
        <v>365.9</v>
      </c>
      <c r="H107" s="3">
        <v>3.0</v>
      </c>
      <c r="I107" s="3">
        <v>25.0</v>
      </c>
      <c r="J107" s="3">
        <v>0.0</v>
      </c>
      <c r="K107" s="3" t="s">
        <v>96</v>
      </c>
      <c r="M107" s="3" t="s">
        <v>82</v>
      </c>
      <c r="O107" s="3" t="s">
        <v>468</v>
      </c>
      <c r="Q107" s="3" t="s">
        <v>469</v>
      </c>
      <c r="S107" s="3" t="s">
        <v>521</v>
      </c>
      <c r="U107" s="3" t="s">
        <v>522</v>
      </c>
      <c r="W107" s="3" t="s">
        <v>319</v>
      </c>
      <c r="Y107" s="3" t="s">
        <v>120</v>
      </c>
    </row>
    <row r="108" ht="15.75" customHeight="1">
      <c r="A108" s="3">
        <v>100.0</v>
      </c>
      <c r="B108" s="3" t="s">
        <v>523</v>
      </c>
      <c r="C108" s="3" t="s">
        <v>524</v>
      </c>
      <c r="D108" s="3" t="s">
        <v>525</v>
      </c>
      <c r="E108" s="3" t="s">
        <v>519</v>
      </c>
      <c r="F108" s="3" t="s">
        <v>520</v>
      </c>
      <c r="G108" s="3">
        <v>365.9</v>
      </c>
      <c r="H108" s="3">
        <v>3.0</v>
      </c>
      <c r="I108" s="3">
        <v>25.0</v>
      </c>
      <c r="J108" s="3">
        <v>0.0</v>
      </c>
      <c r="K108" s="3" t="s">
        <v>79</v>
      </c>
      <c r="M108" s="3" t="s">
        <v>78</v>
      </c>
      <c r="O108" s="3" t="s">
        <v>81</v>
      </c>
      <c r="Q108" s="3" t="s">
        <v>82</v>
      </c>
    </row>
    <row r="109" ht="15.75" customHeight="1">
      <c r="A109" s="3">
        <v>101.0</v>
      </c>
      <c r="B109" s="3" t="s">
        <v>523</v>
      </c>
      <c r="C109" s="3" t="s">
        <v>524</v>
      </c>
      <c r="D109" s="3" t="s">
        <v>525</v>
      </c>
      <c r="E109" s="3" t="s">
        <v>519</v>
      </c>
      <c r="F109" s="3" t="s">
        <v>520</v>
      </c>
      <c r="G109" s="3">
        <v>365.9</v>
      </c>
      <c r="H109" s="3">
        <v>3.0</v>
      </c>
      <c r="I109" s="3">
        <v>25.0</v>
      </c>
      <c r="J109" s="3">
        <v>0.0</v>
      </c>
      <c r="K109" s="3" t="s">
        <v>79</v>
      </c>
      <c r="M109" s="3" t="s">
        <v>78</v>
      </c>
      <c r="O109" s="3" t="s">
        <v>81</v>
      </c>
      <c r="Q109" s="3" t="s">
        <v>82</v>
      </c>
    </row>
    <row r="110" ht="15.75" customHeight="1">
      <c r="A110" s="3">
        <v>102.0</v>
      </c>
      <c r="B110" s="3" t="s">
        <v>526</v>
      </c>
      <c r="C110" s="3" t="s">
        <v>527</v>
      </c>
      <c r="D110" s="3" t="s">
        <v>528</v>
      </c>
      <c r="E110" s="3" t="s">
        <v>519</v>
      </c>
      <c r="F110" s="3" t="s">
        <v>520</v>
      </c>
      <c r="G110" s="3">
        <v>365.9</v>
      </c>
      <c r="H110" s="3">
        <v>3.0</v>
      </c>
      <c r="I110" s="3">
        <v>25.0</v>
      </c>
      <c r="J110" s="3">
        <v>0.0</v>
      </c>
      <c r="K110" s="3" t="s">
        <v>529</v>
      </c>
      <c r="L110" s="3">
        <f>6.81/25.92</f>
        <v>0.2627314815</v>
      </c>
      <c r="M110" s="3" t="s">
        <v>530</v>
      </c>
      <c r="N110" s="3">
        <f>2.22/25.92</f>
        <v>0.08564814815</v>
      </c>
      <c r="O110" s="3" t="s">
        <v>531</v>
      </c>
      <c r="P110" s="3">
        <f>0.12/25.92</f>
        <v>0.00462962963</v>
      </c>
      <c r="Q110" s="3" t="s">
        <v>532</v>
      </c>
      <c r="R110" s="3">
        <f>4.05/25.92</f>
        <v>0.15625</v>
      </c>
      <c r="S110" s="3" t="s">
        <v>460</v>
      </c>
      <c r="T110" s="3">
        <f>8.42/25.92</f>
        <v>0.324845679</v>
      </c>
    </row>
    <row r="111" ht="15.75" customHeight="1">
      <c r="A111" s="3">
        <v>103.0</v>
      </c>
      <c r="B111" s="3" t="s">
        <v>533</v>
      </c>
      <c r="C111" s="3" t="s">
        <v>534</v>
      </c>
      <c r="D111" s="3" t="s">
        <v>535</v>
      </c>
      <c r="E111" s="3" t="s">
        <v>519</v>
      </c>
      <c r="F111" s="3" t="s">
        <v>520</v>
      </c>
      <c r="G111" s="3">
        <v>365.9</v>
      </c>
      <c r="H111" s="3">
        <v>3.0</v>
      </c>
      <c r="I111" s="3">
        <v>25.0</v>
      </c>
      <c r="J111" s="3">
        <v>0.0</v>
      </c>
      <c r="K111" s="3" t="s">
        <v>466</v>
      </c>
      <c r="M111" s="3" t="s">
        <v>276</v>
      </c>
      <c r="O111" s="3" t="s">
        <v>536</v>
      </c>
      <c r="Q111" s="3" t="s">
        <v>83</v>
      </c>
      <c r="S111" s="3" t="s">
        <v>96</v>
      </c>
      <c r="U111" s="3" t="s">
        <v>537</v>
      </c>
      <c r="W111" s="3" t="s">
        <v>82</v>
      </c>
      <c r="Y111" s="3" t="s">
        <v>538</v>
      </c>
      <c r="AA111" s="3" t="s">
        <v>84</v>
      </c>
      <c r="AC111" s="3" t="s">
        <v>120</v>
      </c>
    </row>
    <row r="112" ht="15.75" customHeight="1">
      <c r="A112" s="3">
        <v>104.0</v>
      </c>
      <c r="B112" s="3" t="s">
        <v>539</v>
      </c>
      <c r="C112" s="3" t="s">
        <v>540</v>
      </c>
      <c r="D112" s="3" t="s">
        <v>541</v>
      </c>
      <c r="E112" s="3" t="s">
        <v>542</v>
      </c>
      <c r="F112" s="3" t="s">
        <v>543</v>
      </c>
      <c r="G112" s="3">
        <v>1416.1</v>
      </c>
      <c r="H112" s="3">
        <v>3.7</v>
      </c>
      <c r="I112" s="3">
        <v>425.0</v>
      </c>
      <c r="J112" s="3">
        <v>2770.0</v>
      </c>
      <c r="K112" s="3" t="s">
        <v>544</v>
      </c>
      <c r="L112" s="3">
        <f t="shared" ref="L112:L115" si="23">13/37.4</f>
        <v>0.3475935829</v>
      </c>
      <c r="M112" s="3" t="s">
        <v>545</v>
      </c>
      <c r="N112" s="3">
        <f t="shared" ref="N112:N115" si="24">1.6/37.4</f>
        <v>0.04278074866</v>
      </c>
      <c r="O112" s="3" t="s">
        <v>546</v>
      </c>
      <c r="P112" s="3">
        <f t="shared" ref="P112:P115" si="25">3.3/37.4</f>
        <v>0.08823529412</v>
      </c>
      <c r="Q112" s="3" t="s">
        <v>547</v>
      </c>
      <c r="R112" s="3">
        <f t="shared" ref="R112:R115" si="26">6.2/37.4</f>
        <v>0.1657754011</v>
      </c>
      <c r="S112" s="3" t="s">
        <v>548</v>
      </c>
      <c r="T112" s="3">
        <f t="shared" ref="T112:T115" si="27">2.3/37.4</f>
        <v>0.0614973262</v>
      </c>
      <c r="U112" s="4" t="s">
        <v>549</v>
      </c>
      <c r="V112" s="3">
        <f t="shared" ref="V112:V115" si="28">0.2/37.4</f>
        <v>0.005347593583</v>
      </c>
      <c r="W112" s="3" t="s">
        <v>550</v>
      </c>
      <c r="X112" s="3">
        <f t="shared" ref="X112:X115" si="29">8.8/37.4</f>
        <v>0.2352941176</v>
      </c>
    </row>
    <row r="113" ht="15.75" customHeight="1">
      <c r="A113" s="3">
        <v>104.0</v>
      </c>
      <c r="B113" s="3" t="s">
        <v>539</v>
      </c>
      <c r="C113" s="3" t="s">
        <v>540</v>
      </c>
      <c r="D113" s="3" t="s">
        <v>541</v>
      </c>
      <c r="E113" s="3" t="s">
        <v>551</v>
      </c>
      <c r="K113" s="3" t="s">
        <v>544</v>
      </c>
      <c r="L113" s="3">
        <f t="shared" si="23"/>
        <v>0.3475935829</v>
      </c>
      <c r="M113" s="3" t="s">
        <v>545</v>
      </c>
      <c r="N113" s="3">
        <f t="shared" si="24"/>
        <v>0.04278074866</v>
      </c>
      <c r="O113" s="3" t="s">
        <v>546</v>
      </c>
      <c r="P113" s="3">
        <f t="shared" si="25"/>
        <v>0.08823529412</v>
      </c>
      <c r="Q113" s="3" t="s">
        <v>547</v>
      </c>
      <c r="R113" s="3">
        <f t="shared" si="26"/>
        <v>0.1657754011</v>
      </c>
      <c r="S113" s="3" t="s">
        <v>548</v>
      </c>
      <c r="T113" s="3">
        <f t="shared" si="27"/>
        <v>0.0614973262</v>
      </c>
      <c r="U113" s="4" t="s">
        <v>549</v>
      </c>
      <c r="V113" s="3">
        <f t="shared" si="28"/>
        <v>0.005347593583</v>
      </c>
      <c r="W113" s="3" t="s">
        <v>550</v>
      </c>
      <c r="X113" s="3">
        <f t="shared" si="29"/>
        <v>0.2352941176</v>
      </c>
    </row>
    <row r="114" ht="15.75" customHeight="1">
      <c r="A114" s="3">
        <v>105.0</v>
      </c>
      <c r="B114" s="3" t="s">
        <v>539</v>
      </c>
      <c r="C114" s="3" t="s">
        <v>540</v>
      </c>
      <c r="D114" s="3" t="s">
        <v>541</v>
      </c>
      <c r="E114" s="3" t="s">
        <v>551</v>
      </c>
      <c r="F114" s="3" t="s">
        <v>552</v>
      </c>
      <c r="G114" s="3">
        <v>645.6</v>
      </c>
      <c r="H114" s="3">
        <v>-8.5</v>
      </c>
      <c r="I114" s="3">
        <v>321.0</v>
      </c>
      <c r="J114" s="3">
        <v>962.0</v>
      </c>
      <c r="K114" s="3" t="s">
        <v>544</v>
      </c>
      <c r="L114" s="3">
        <f t="shared" si="23"/>
        <v>0.3475935829</v>
      </c>
      <c r="M114" s="3" t="s">
        <v>545</v>
      </c>
      <c r="N114" s="3">
        <f t="shared" si="24"/>
        <v>0.04278074866</v>
      </c>
      <c r="O114" s="3" t="s">
        <v>546</v>
      </c>
      <c r="P114" s="3">
        <f t="shared" si="25"/>
        <v>0.08823529412</v>
      </c>
      <c r="Q114" s="3" t="s">
        <v>547</v>
      </c>
      <c r="R114" s="3">
        <f t="shared" si="26"/>
        <v>0.1657754011</v>
      </c>
      <c r="S114" s="3" t="s">
        <v>548</v>
      </c>
      <c r="T114" s="3">
        <f t="shared" si="27"/>
        <v>0.0614973262</v>
      </c>
      <c r="U114" s="4" t="s">
        <v>549</v>
      </c>
      <c r="V114" s="3">
        <f t="shared" si="28"/>
        <v>0.005347593583</v>
      </c>
      <c r="W114" s="3" t="s">
        <v>550</v>
      </c>
      <c r="X114" s="3">
        <f t="shared" si="29"/>
        <v>0.2352941176</v>
      </c>
    </row>
    <row r="115" ht="15.75" customHeight="1">
      <c r="A115" s="3">
        <v>105.0</v>
      </c>
      <c r="B115" s="3" t="s">
        <v>539</v>
      </c>
      <c r="C115" s="3" t="s">
        <v>540</v>
      </c>
      <c r="D115" s="3" t="s">
        <v>541</v>
      </c>
      <c r="E115" s="3" t="s">
        <v>553</v>
      </c>
      <c r="F115" s="3" t="s">
        <v>554</v>
      </c>
      <c r="G115" s="3">
        <v>384.2</v>
      </c>
      <c r="H115" s="3">
        <v>3.9</v>
      </c>
      <c r="I115" s="3">
        <v>64.6</v>
      </c>
      <c r="J115" s="3">
        <v>614.0</v>
      </c>
      <c r="K115" s="3" t="s">
        <v>544</v>
      </c>
      <c r="L115" s="3">
        <f t="shared" si="23"/>
        <v>0.3475935829</v>
      </c>
      <c r="M115" s="3" t="s">
        <v>545</v>
      </c>
      <c r="N115" s="3">
        <f t="shared" si="24"/>
        <v>0.04278074866</v>
      </c>
      <c r="O115" s="3" t="s">
        <v>546</v>
      </c>
      <c r="P115" s="3">
        <f t="shared" si="25"/>
        <v>0.08823529412</v>
      </c>
      <c r="Q115" s="3" t="s">
        <v>547</v>
      </c>
      <c r="R115" s="3">
        <f t="shared" si="26"/>
        <v>0.1657754011</v>
      </c>
      <c r="S115" s="3" t="s">
        <v>548</v>
      </c>
      <c r="T115" s="3">
        <f t="shared" si="27"/>
        <v>0.0614973262</v>
      </c>
      <c r="U115" s="4" t="s">
        <v>549</v>
      </c>
      <c r="V115" s="3">
        <f t="shared" si="28"/>
        <v>0.005347593583</v>
      </c>
      <c r="W115" s="3" t="s">
        <v>550</v>
      </c>
      <c r="X115" s="3">
        <f t="shared" si="29"/>
        <v>0.2352941176</v>
      </c>
    </row>
    <row r="116" ht="15.75" customHeight="1">
      <c r="A116" s="3">
        <v>106.0</v>
      </c>
      <c r="B116" s="3" t="s">
        <v>555</v>
      </c>
      <c r="C116" s="3" t="s">
        <v>556</v>
      </c>
      <c r="D116" s="3" t="s">
        <v>557</v>
      </c>
      <c r="E116" s="3" t="s">
        <v>519</v>
      </c>
      <c r="F116" s="3" t="s">
        <v>520</v>
      </c>
      <c r="G116" s="3">
        <v>365.9</v>
      </c>
      <c r="H116" s="3">
        <v>3.0</v>
      </c>
      <c r="I116" s="3">
        <v>25.0</v>
      </c>
      <c r="J116" s="3">
        <v>0.0</v>
      </c>
      <c r="K116" s="3" t="s">
        <v>558</v>
      </c>
      <c r="M116" s="3" t="s">
        <v>244</v>
      </c>
      <c r="O116" s="3" t="s">
        <v>559</v>
      </c>
      <c r="Q116" s="3" t="s">
        <v>68</v>
      </c>
      <c r="S116" s="3" t="s">
        <v>560</v>
      </c>
      <c r="U116" s="4" t="s">
        <v>561</v>
      </c>
      <c r="W116" s="3" t="s">
        <v>562</v>
      </c>
      <c r="Y116" s="3" t="s">
        <v>563</v>
      </c>
      <c r="AA116" s="3" t="s">
        <v>248</v>
      </c>
      <c r="AC116" s="3" t="s">
        <v>564</v>
      </c>
      <c r="AE116" s="3" t="s">
        <v>121</v>
      </c>
      <c r="AG116" s="3" t="s">
        <v>565</v>
      </c>
      <c r="AI116" s="3" t="s">
        <v>214</v>
      </c>
      <c r="AK116" s="3" t="s">
        <v>566</v>
      </c>
      <c r="AM116" s="3" t="s">
        <v>72</v>
      </c>
      <c r="AO116" s="3" t="s">
        <v>567</v>
      </c>
      <c r="AQ116" s="3" t="s">
        <v>568</v>
      </c>
      <c r="AS116" s="3" t="s">
        <v>143</v>
      </c>
    </row>
    <row r="117" ht="15.75" customHeight="1">
      <c r="A117" s="3">
        <v>107.0</v>
      </c>
      <c r="B117" s="3" t="s">
        <v>555</v>
      </c>
      <c r="C117" s="3" t="s">
        <v>556</v>
      </c>
      <c r="D117" s="3" t="s">
        <v>557</v>
      </c>
      <c r="E117" s="3" t="s">
        <v>569</v>
      </c>
      <c r="K117" s="3" t="s">
        <v>558</v>
      </c>
      <c r="M117" s="3" t="s">
        <v>244</v>
      </c>
      <c r="O117" s="3" t="s">
        <v>559</v>
      </c>
      <c r="Q117" s="3" t="s">
        <v>68</v>
      </c>
      <c r="S117" s="3" t="s">
        <v>560</v>
      </c>
      <c r="U117" s="4" t="s">
        <v>561</v>
      </c>
      <c r="W117" s="3" t="s">
        <v>562</v>
      </c>
      <c r="Y117" s="3" t="s">
        <v>563</v>
      </c>
      <c r="AA117" s="3" t="s">
        <v>248</v>
      </c>
      <c r="AC117" s="3" t="s">
        <v>564</v>
      </c>
      <c r="AE117" s="3" t="s">
        <v>121</v>
      </c>
      <c r="AG117" s="3" t="s">
        <v>565</v>
      </c>
      <c r="AI117" s="3" t="s">
        <v>214</v>
      </c>
      <c r="AK117" s="3" t="s">
        <v>566</v>
      </c>
      <c r="AM117" s="3" t="s">
        <v>72</v>
      </c>
      <c r="AO117" s="3" t="s">
        <v>567</v>
      </c>
      <c r="AQ117" s="3" t="s">
        <v>568</v>
      </c>
      <c r="AS117" s="3" t="s">
        <v>143</v>
      </c>
    </row>
    <row r="118" ht="15.75" customHeight="1">
      <c r="A118" s="3">
        <v>108.0</v>
      </c>
      <c r="B118" s="3" t="s">
        <v>570</v>
      </c>
      <c r="C118" s="3" t="s">
        <v>571</v>
      </c>
      <c r="D118" s="3" t="s">
        <v>572</v>
      </c>
      <c r="E118" s="3" t="s">
        <v>573</v>
      </c>
      <c r="F118" s="3" t="s">
        <v>574</v>
      </c>
      <c r="G118" s="3">
        <v>342.3</v>
      </c>
      <c r="H118" s="3">
        <v>-4.7</v>
      </c>
      <c r="I118" s="3">
        <v>190.0</v>
      </c>
      <c r="J118" s="3">
        <v>382.0</v>
      </c>
      <c r="K118" s="3" t="s">
        <v>354</v>
      </c>
      <c r="M118" s="3" t="s">
        <v>575</v>
      </c>
      <c r="O118" s="3" t="s">
        <v>289</v>
      </c>
      <c r="Q118" s="3" t="s">
        <v>143</v>
      </c>
    </row>
    <row r="119" ht="15.75" customHeight="1">
      <c r="A119" s="3">
        <v>108.0</v>
      </c>
      <c r="B119" s="3" t="s">
        <v>570</v>
      </c>
      <c r="C119" s="3" t="s">
        <v>571</v>
      </c>
      <c r="D119" s="3" t="s">
        <v>572</v>
      </c>
      <c r="E119" s="3" t="s">
        <v>429</v>
      </c>
      <c r="F119" s="3" t="s">
        <v>439</v>
      </c>
      <c r="G119" s="3">
        <v>402.5</v>
      </c>
      <c r="H119" s="3">
        <v>2.4</v>
      </c>
      <c r="I119" s="3">
        <v>101.0</v>
      </c>
      <c r="J119" s="3">
        <v>827.0</v>
      </c>
      <c r="K119" s="3" t="s">
        <v>354</v>
      </c>
      <c r="M119" s="3" t="s">
        <v>575</v>
      </c>
      <c r="O119" s="3" t="s">
        <v>289</v>
      </c>
      <c r="Q119" s="3" t="s">
        <v>143</v>
      </c>
    </row>
    <row r="120" ht="15.75" customHeight="1">
      <c r="A120" s="3">
        <v>109.0</v>
      </c>
      <c r="B120" s="3" t="s">
        <v>576</v>
      </c>
      <c r="C120" s="3" t="s">
        <v>577</v>
      </c>
      <c r="D120" s="3" t="s">
        <v>103</v>
      </c>
      <c r="E120" s="3" t="s">
        <v>429</v>
      </c>
      <c r="F120" s="3" t="s">
        <v>439</v>
      </c>
      <c r="G120" s="3">
        <v>402.5</v>
      </c>
      <c r="H120" s="3">
        <v>2.4</v>
      </c>
      <c r="I120" s="3">
        <v>101.0</v>
      </c>
      <c r="J120" s="3">
        <v>827.0</v>
      </c>
      <c r="K120" s="4" t="s">
        <v>578</v>
      </c>
      <c r="L120" s="3">
        <f>136.2/292.4</f>
        <v>0.4658002736</v>
      </c>
      <c r="M120" s="3" t="s">
        <v>579</v>
      </c>
      <c r="N120" s="3">
        <f>3.4/292.4</f>
        <v>0.01162790698</v>
      </c>
      <c r="O120" s="3" t="s">
        <v>152</v>
      </c>
      <c r="P120" s="3">
        <f>2.2/292.4</f>
        <v>0.007523939808</v>
      </c>
      <c r="Q120" s="3" t="s">
        <v>157</v>
      </c>
      <c r="R120" s="3">
        <f>0.6/292.4</f>
        <v>0.002051983584</v>
      </c>
    </row>
    <row r="121" ht="15.75" customHeight="1">
      <c r="A121" s="3">
        <v>110.0</v>
      </c>
      <c r="B121" s="3" t="s">
        <v>580</v>
      </c>
      <c r="C121" s="3" t="s">
        <v>581</v>
      </c>
      <c r="D121" s="3" t="s">
        <v>582</v>
      </c>
      <c r="E121" s="3" t="s">
        <v>583</v>
      </c>
      <c r="F121" s="3" t="s">
        <v>584</v>
      </c>
      <c r="G121" s="3">
        <v>505.0</v>
      </c>
      <c r="H121" s="3">
        <v>-1.2</v>
      </c>
      <c r="I121" s="3">
        <v>174.0</v>
      </c>
      <c r="J121" s="3">
        <v>658.0</v>
      </c>
      <c r="K121" s="3" t="s">
        <v>81</v>
      </c>
      <c r="M121" s="3" t="s">
        <v>585</v>
      </c>
      <c r="O121" s="3" t="s">
        <v>156</v>
      </c>
      <c r="Q121" s="3" t="s">
        <v>586</v>
      </c>
    </row>
    <row r="122" ht="15.75" customHeight="1">
      <c r="A122" s="3">
        <v>111.0</v>
      </c>
      <c r="B122" s="3" t="s">
        <v>587</v>
      </c>
      <c r="C122" s="3" t="s">
        <v>588</v>
      </c>
      <c r="D122" s="3" t="s">
        <v>589</v>
      </c>
      <c r="E122" s="3" t="s">
        <v>590</v>
      </c>
    </row>
    <row r="123" ht="15.75" customHeight="1">
      <c r="A123" s="3">
        <v>112.0</v>
      </c>
      <c r="B123" s="3" t="s">
        <v>591</v>
      </c>
      <c r="C123" s="3" t="s">
        <v>592</v>
      </c>
      <c r="D123" s="3" t="s">
        <v>593</v>
      </c>
      <c r="E123" s="3" t="s">
        <v>594</v>
      </c>
      <c r="F123" s="3" t="s">
        <v>595</v>
      </c>
      <c r="G123" s="3">
        <v>300.74</v>
      </c>
      <c r="H123" s="3">
        <v>2.1</v>
      </c>
      <c r="I123" s="3">
        <v>40.6</v>
      </c>
      <c r="J123" s="3">
        <v>423.0</v>
      </c>
      <c r="K123" s="3" t="s">
        <v>79</v>
      </c>
      <c r="M123" s="3" t="s">
        <v>82</v>
      </c>
      <c r="O123" s="3" t="s">
        <v>468</v>
      </c>
    </row>
    <row r="124" ht="15.75" customHeight="1">
      <c r="A124" s="3">
        <v>113.0</v>
      </c>
      <c r="B124" s="3" t="s">
        <v>591</v>
      </c>
      <c r="C124" s="3" t="s">
        <v>592</v>
      </c>
      <c r="D124" s="3" t="s">
        <v>593</v>
      </c>
      <c r="E124" s="3" t="s">
        <v>594</v>
      </c>
      <c r="F124" s="3" t="s">
        <v>595</v>
      </c>
      <c r="G124" s="3">
        <v>300.74</v>
      </c>
      <c r="H124" s="3">
        <v>2.1</v>
      </c>
      <c r="I124" s="3">
        <v>40.6</v>
      </c>
      <c r="J124" s="3">
        <v>423.0</v>
      </c>
      <c r="K124" s="3" t="s">
        <v>79</v>
      </c>
      <c r="M124" s="3" t="s">
        <v>82</v>
      </c>
      <c r="O124" s="3" t="s">
        <v>468</v>
      </c>
    </row>
    <row r="125" ht="15.75" customHeight="1">
      <c r="A125" s="3">
        <v>114.0</v>
      </c>
      <c r="B125" s="3" t="s">
        <v>596</v>
      </c>
      <c r="C125" s="3" t="s">
        <v>597</v>
      </c>
      <c r="D125" s="3" t="s">
        <v>598</v>
      </c>
      <c r="E125" s="3" t="s">
        <v>599</v>
      </c>
      <c r="K125" s="3" t="s">
        <v>83</v>
      </c>
      <c r="M125" s="3" t="s">
        <v>496</v>
      </c>
      <c r="O125" s="3" t="s">
        <v>467</v>
      </c>
      <c r="Q125" s="3" t="s">
        <v>336</v>
      </c>
      <c r="S125" s="3" t="s">
        <v>600</v>
      </c>
      <c r="U125" s="3" t="s">
        <v>601</v>
      </c>
      <c r="W125" s="3" t="s">
        <v>120</v>
      </c>
      <c r="Y125" s="3" t="s">
        <v>602</v>
      </c>
      <c r="AA125" s="3" t="s">
        <v>84</v>
      </c>
    </row>
    <row r="126" ht="15.75" customHeight="1">
      <c r="A126" s="3">
        <v>115.0</v>
      </c>
      <c r="B126" s="3" t="s">
        <v>596</v>
      </c>
      <c r="C126" s="3" t="s">
        <v>597</v>
      </c>
      <c r="D126" s="3" t="s">
        <v>598</v>
      </c>
      <c r="E126" s="3" t="s">
        <v>603</v>
      </c>
      <c r="K126" s="3" t="s">
        <v>83</v>
      </c>
      <c r="M126" s="3" t="s">
        <v>496</v>
      </c>
      <c r="O126" s="3" t="s">
        <v>467</v>
      </c>
      <c r="Q126" s="3" t="s">
        <v>336</v>
      </c>
      <c r="S126" s="3" t="s">
        <v>600</v>
      </c>
      <c r="U126" s="3" t="s">
        <v>601</v>
      </c>
      <c r="W126" s="3" t="s">
        <v>120</v>
      </c>
      <c r="Y126" s="3" t="s">
        <v>602</v>
      </c>
      <c r="AA126" s="3" t="s">
        <v>84</v>
      </c>
    </row>
    <row r="127" ht="15.75" customHeight="1">
      <c r="A127" s="3">
        <v>116.0</v>
      </c>
      <c r="B127" s="3" t="s">
        <v>604</v>
      </c>
      <c r="C127" s="3" t="s">
        <v>605</v>
      </c>
      <c r="E127" s="3" t="s">
        <v>429</v>
      </c>
      <c r="F127" s="3" t="s">
        <v>439</v>
      </c>
      <c r="G127" s="3">
        <v>402.5</v>
      </c>
      <c r="H127" s="3">
        <v>2.4</v>
      </c>
      <c r="I127" s="3">
        <v>101.0</v>
      </c>
      <c r="J127" s="3">
        <v>827.0</v>
      </c>
      <c r="K127" s="3" t="s">
        <v>156</v>
      </c>
      <c r="L127" s="3">
        <f>30/49.008</f>
        <v>0.6121449559</v>
      </c>
      <c r="M127" s="3" t="s">
        <v>606</v>
      </c>
      <c r="N127" s="3">
        <f>0.008/49.008</f>
        <v>0.0001632386549</v>
      </c>
      <c r="O127" s="3" t="s">
        <v>412</v>
      </c>
      <c r="P127" s="3">
        <f>0.2/49.008</f>
        <v>0.004080966373</v>
      </c>
      <c r="Q127" s="3" t="s">
        <v>155</v>
      </c>
      <c r="R127" s="3">
        <f>2.92/49.008</f>
        <v>0.05958210904</v>
      </c>
      <c r="S127" s="3" t="s">
        <v>475</v>
      </c>
      <c r="T127" s="3">
        <f>5.88/49.008</f>
        <v>0.1199804114</v>
      </c>
      <c r="U127" s="3" t="s">
        <v>135</v>
      </c>
    </row>
    <row r="128" ht="15.75" customHeight="1">
      <c r="A128" s="3">
        <v>117.0</v>
      </c>
      <c r="B128" s="3" t="s">
        <v>607</v>
      </c>
      <c r="C128" s="3" t="s">
        <v>517</v>
      </c>
      <c r="D128" s="3" t="s">
        <v>518</v>
      </c>
      <c r="E128" s="3" t="s">
        <v>603</v>
      </c>
      <c r="K128" s="3" t="s">
        <v>96</v>
      </c>
      <c r="M128" s="3" t="s">
        <v>82</v>
      </c>
      <c r="O128" s="3" t="s">
        <v>468</v>
      </c>
      <c r="Q128" s="3" t="s">
        <v>469</v>
      </c>
      <c r="S128" s="3" t="s">
        <v>120</v>
      </c>
      <c r="U128" s="3" t="s">
        <v>227</v>
      </c>
      <c r="W128" s="3" t="s">
        <v>522</v>
      </c>
      <c r="Y128" s="3" t="s">
        <v>521</v>
      </c>
    </row>
    <row r="129" ht="15.75" customHeight="1">
      <c r="A129" s="3">
        <v>118.0</v>
      </c>
      <c r="B129" s="3" t="s">
        <v>608</v>
      </c>
      <c r="C129" s="3" t="s">
        <v>609</v>
      </c>
      <c r="D129" s="3" t="s">
        <v>610</v>
      </c>
      <c r="E129" s="3" t="s">
        <v>611</v>
      </c>
      <c r="F129" s="3" t="s">
        <v>612</v>
      </c>
      <c r="G129" s="3">
        <v>677.2</v>
      </c>
      <c r="H129" s="3">
        <v>5.0</v>
      </c>
      <c r="I129" s="3">
        <v>47.0</v>
      </c>
      <c r="J129" s="3">
        <v>0.0</v>
      </c>
      <c r="K129" s="3" t="s">
        <v>613</v>
      </c>
      <c r="M129" s="3" t="s">
        <v>614</v>
      </c>
      <c r="O129" s="3" t="s">
        <v>96</v>
      </c>
      <c r="Q129" s="3" t="s">
        <v>82</v>
      </c>
      <c r="S129" s="3" t="s">
        <v>615</v>
      </c>
    </row>
    <row r="130" ht="15.75" customHeight="1">
      <c r="A130" s="3">
        <v>119.0</v>
      </c>
      <c r="B130" s="3" t="s">
        <v>616</v>
      </c>
      <c r="C130" s="3" t="s">
        <v>617</v>
      </c>
      <c r="D130" s="3" t="s">
        <v>618</v>
      </c>
      <c r="E130" s="3" t="s">
        <v>429</v>
      </c>
      <c r="F130" s="3" t="s">
        <v>439</v>
      </c>
      <c r="G130" s="3">
        <v>402.5</v>
      </c>
      <c r="H130" s="3">
        <v>2.4</v>
      </c>
      <c r="I130" s="3">
        <v>101.0</v>
      </c>
      <c r="J130" s="3">
        <v>827.0</v>
      </c>
      <c r="K130" s="3" t="s">
        <v>619</v>
      </c>
      <c r="L130" s="3">
        <f t="shared" ref="L130:L131" si="30">23/30.15</f>
        <v>0.7628524046</v>
      </c>
      <c r="M130" s="3" t="s">
        <v>620</v>
      </c>
      <c r="N130" s="3">
        <f t="shared" ref="N130:N131" si="31">1.6/30.15</f>
        <v>0.05306799337</v>
      </c>
      <c r="O130" s="3" t="s">
        <v>621</v>
      </c>
      <c r="P130" s="3">
        <f t="shared" ref="P130:P131" si="32">0.55/30.15</f>
        <v>0.01824212272</v>
      </c>
      <c r="Q130" s="3" t="s">
        <v>622</v>
      </c>
    </row>
    <row r="131" ht="15.75" customHeight="1">
      <c r="A131" s="3">
        <v>119.0</v>
      </c>
      <c r="B131" s="3" t="s">
        <v>616</v>
      </c>
      <c r="C131" s="3" t="s">
        <v>617</v>
      </c>
      <c r="D131" s="3" t="s">
        <v>618</v>
      </c>
      <c r="E131" s="3" t="s">
        <v>623</v>
      </c>
      <c r="F131" s="3" t="s">
        <v>624</v>
      </c>
      <c r="G131" s="3">
        <v>176.12</v>
      </c>
      <c r="H131" s="3">
        <v>-1.6</v>
      </c>
      <c r="I131" s="3">
        <v>107.0</v>
      </c>
      <c r="J131" s="3">
        <v>232.0</v>
      </c>
      <c r="K131" s="3" t="s">
        <v>619</v>
      </c>
      <c r="L131" s="3">
        <f t="shared" si="30"/>
        <v>0.7628524046</v>
      </c>
      <c r="M131" s="3" t="s">
        <v>620</v>
      </c>
      <c r="N131" s="3">
        <f t="shared" si="31"/>
        <v>0.05306799337</v>
      </c>
      <c r="O131" s="3" t="s">
        <v>621</v>
      </c>
      <c r="P131" s="3">
        <f t="shared" si="32"/>
        <v>0.01824212272</v>
      </c>
      <c r="Q131" s="3" t="s">
        <v>622</v>
      </c>
    </row>
    <row r="132" ht="15.75" customHeight="1">
      <c r="A132" s="3">
        <v>120.0</v>
      </c>
      <c r="B132" s="3" t="s">
        <v>625</v>
      </c>
      <c r="C132" s="3" t="s">
        <v>626</v>
      </c>
      <c r="D132" s="3" t="s">
        <v>627</v>
      </c>
      <c r="E132" s="3" t="s">
        <v>628</v>
      </c>
      <c r="F132" s="3" t="s">
        <v>629</v>
      </c>
      <c r="G132" s="3">
        <v>705.6</v>
      </c>
      <c r="H132" s="3">
        <v>5.7</v>
      </c>
      <c r="I132" s="3">
        <v>101.0</v>
      </c>
      <c r="J132" s="3">
        <v>1120.0</v>
      </c>
      <c r="K132" s="3" t="s">
        <v>79</v>
      </c>
      <c r="M132" s="3" t="s">
        <v>82</v>
      </c>
      <c r="O132" s="3" t="s">
        <v>78</v>
      </c>
      <c r="Q132" s="3" t="s">
        <v>412</v>
      </c>
      <c r="S132" s="3" t="s">
        <v>630</v>
      </c>
      <c r="U132" s="3" t="s">
        <v>631</v>
      </c>
    </row>
    <row r="133" ht="15.75" customHeight="1">
      <c r="A133" s="3">
        <v>121.0</v>
      </c>
      <c r="B133" s="3" t="s">
        <v>632</v>
      </c>
      <c r="C133" s="3" t="s">
        <v>633</v>
      </c>
      <c r="D133" s="3" t="s">
        <v>634</v>
      </c>
      <c r="K133" s="3" t="s">
        <v>635</v>
      </c>
      <c r="M133" s="3" t="s">
        <v>636</v>
      </c>
      <c r="O133" s="3" t="s">
        <v>327</v>
      </c>
    </row>
    <row r="134" ht="15.75" customHeight="1">
      <c r="A134" s="3">
        <v>122.0</v>
      </c>
      <c r="B134" s="3" t="s">
        <v>632</v>
      </c>
      <c r="C134" s="3" t="s">
        <v>633</v>
      </c>
      <c r="D134" s="3" t="s">
        <v>634</v>
      </c>
      <c r="K134" s="3" t="s">
        <v>635</v>
      </c>
      <c r="M134" s="3" t="s">
        <v>636</v>
      </c>
      <c r="O134" s="3" t="s">
        <v>327</v>
      </c>
    </row>
    <row r="135" ht="15.75" customHeight="1">
      <c r="A135" s="3">
        <v>123.0</v>
      </c>
      <c r="B135" s="3" t="s">
        <v>637</v>
      </c>
      <c r="C135" s="3" t="s">
        <v>638</v>
      </c>
      <c r="D135" s="3" t="s">
        <v>639</v>
      </c>
      <c r="E135" s="3" t="s">
        <v>640</v>
      </c>
      <c r="F135" s="3" t="s">
        <v>641</v>
      </c>
      <c r="G135" s="3">
        <v>528.6</v>
      </c>
      <c r="H135" s="3">
        <v>4.0</v>
      </c>
      <c r="I135" s="3">
        <v>38.0</v>
      </c>
      <c r="J135" s="3">
        <v>0.0</v>
      </c>
      <c r="K135" s="3" t="s">
        <v>642</v>
      </c>
      <c r="L135" s="3">
        <f>28.4/29.1</f>
        <v>0.9759450172</v>
      </c>
      <c r="M135" s="3" t="s">
        <v>643</v>
      </c>
      <c r="N135" s="3">
        <f>0.7/29.1</f>
        <v>0.02405498282</v>
      </c>
      <c r="O135" s="3" t="s">
        <v>644</v>
      </c>
      <c r="Q135" s="3" t="s">
        <v>134</v>
      </c>
      <c r="S135" s="3" t="s">
        <v>405</v>
      </c>
    </row>
    <row r="136" ht="15.75" customHeight="1">
      <c r="A136" s="3">
        <v>124.0</v>
      </c>
      <c r="B136" s="3" t="s">
        <v>645</v>
      </c>
      <c r="C136" s="3" t="s">
        <v>646</v>
      </c>
      <c r="D136" s="3" t="s">
        <v>647</v>
      </c>
      <c r="E136" s="3" t="s">
        <v>640</v>
      </c>
      <c r="F136" s="3" t="s">
        <v>641</v>
      </c>
      <c r="G136" s="3">
        <v>528.6</v>
      </c>
      <c r="H136" s="3">
        <v>4.0</v>
      </c>
      <c r="I136" s="3">
        <v>38.0</v>
      </c>
      <c r="J136" s="3">
        <v>0.0</v>
      </c>
      <c r="K136" s="3" t="s">
        <v>648</v>
      </c>
      <c r="M136" s="3" t="s">
        <v>649</v>
      </c>
      <c r="O136" s="3" t="s">
        <v>650</v>
      </c>
      <c r="Q136" s="3" t="s">
        <v>550</v>
      </c>
      <c r="S136" s="3" t="s">
        <v>651</v>
      </c>
      <c r="U136" s="3" t="s">
        <v>652</v>
      </c>
      <c r="W136" s="3" t="s">
        <v>653</v>
      </c>
    </row>
    <row r="137" ht="15.75" customHeight="1">
      <c r="A137" s="3">
        <v>125.0</v>
      </c>
      <c r="B137" s="3" t="s">
        <v>645</v>
      </c>
      <c r="C137" s="3" t="s">
        <v>646</v>
      </c>
      <c r="D137" s="3" t="s">
        <v>647</v>
      </c>
      <c r="K137" s="3" t="s">
        <v>648</v>
      </c>
      <c r="M137" s="3" t="s">
        <v>649</v>
      </c>
      <c r="O137" s="3" t="s">
        <v>650</v>
      </c>
      <c r="Q137" s="3" t="s">
        <v>550</v>
      </c>
      <c r="S137" s="3" t="s">
        <v>651</v>
      </c>
      <c r="U137" s="3" t="s">
        <v>652</v>
      </c>
      <c r="W137" s="3" t="s">
        <v>653</v>
      </c>
    </row>
    <row r="138" ht="15.75" customHeight="1">
      <c r="A138" s="3">
        <v>126.0</v>
      </c>
      <c r="B138" s="3" t="s">
        <v>654</v>
      </c>
      <c r="C138" s="3" t="s">
        <v>655</v>
      </c>
      <c r="D138" s="3" t="s">
        <v>656</v>
      </c>
      <c r="K138" s="3" t="s">
        <v>98</v>
      </c>
      <c r="L138" s="3">
        <f t="shared" ref="L138:L139" si="33">3.6/744.8</f>
        <v>0.004833512352</v>
      </c>
      <c r="M138" s="3" t="s">
        <v>657</v>
      </c>
      <c r="N138" s="3">
        <f t="shared" ref="N138:N139" si="34">0.2/744.8</f>
        <v>0.000268528464</v>
      </c>
    </row>
    <row r="139" ht="15.75" customHeight="1">
      <c r="A139" s="3">
        <v>127.0</v>
      </c>
      <c r="B139" s="3" t="s">
        <v>654</v>
      </c>
      <c r="C139" s="3" t="s">
        <v>655</v>
      </c>
      <c r="D139" s="3" t="s">
        <v>656</v>
      </c>
      <c r="E139" s="3" t="s">
        <v>658</v>
      </c>
      <c r="K139" s="3" t="s">
        <v>98</v>
      </c>
      <c r="L139" s="3">
        <f t="shared" si="33"/>
        <v>0.004833512352</v>
      </c>
      <c r="M139" s="3" t="s">
        <v>657</v>
      </c>
      <c r="N139" s="3">
        <f t="shared" si="34"/>
        <v>0.000268528464</v>
      </c>
    </row>
    <row r="140" ht="15.75" customHeight="1">
      <c r="A140" s="3">
        <v>128.0</v>
      </c>
      <c r="B140" s="3" t="s">
        <v>659</v>
      </c>
      <c r="C140" s="3" t="s">
        <v>660</v>
      </c>
      <c r="D140" s="3" t="s">
        <v>661</v>
      </c>
      <c r="E140" s="3" t="s">
        <v>662</v>
      </c>
      <c r="F140" s="3" t="s">
        <v>663</v>
      </c>
      <c r="G140" s="3">
        <v>295.4</v>
      </c>
      <c r="H140" s="3">
        <v>0.9</v>
      </c>
      <c r="I140" s="3">
        <v>73.6</v>
      </c>
      <c r="J140" s="3">
        <v>405.0</v>
      </c>
      <c r="K140" s="3" t="s">
        <v>664</v>
      </c>
      <c r="L140" s="3">
        <f>0.2/10.32</f>
        <v>0.01937984496</v>
      </c>
      <c r="M140" s="3" t="s">
        <v>665</v>
      </c>
      <c r="N140" s="3">
        <f>0.12/10.32</f>
        <v>0.01162790698</v>
      </c>
      <c r="O140" s="3" t="s">
        <v>666</v>
      </c>
    </row>
    <row r="141" ht="15.75" customHeight="1">
      <c r="A141" s="3">
        <v>129.0</v>
      </c>
      <c r="B141" s="3" t="s">
        <v>667</v>
      </c>
      <c r="C141" s="3" t="s">
        <v>668</v>
      </c>
      <c r="D141" s="3" t="s">
        <v>669</v>
      </c>
      <c r="E141" s="3" t="s">
        <v>670</v>
      </c>
      <c r="K141" s="3" t="s">
        <v>207</v>
      </c>
      <c r="M141" s="3" t="s">
        <v>671</v>
      </c>
      <c r="O141" s="3" t="s">
        <v>83</v>
      </c>
      <c r="Q141" s="3" t="s">
        <v>672</v>
      </c>
      <c r="S141" s="3" t="s">
        <v>406</v>
      </c>
      <c r="U141" s="3" t="s">
        <v>673</v>
      </c>
    </row>
    <row r="142" ht="15.75" customHeight="1">
      <c r="A142" s="3">
        <v>130.0</v>
      </c>
      <c r="B142" s="3" t="s">
        <v>667</v>
      </c>
      <c r="C142" s="3" t="s">
        <v>668</v>
      </c>
      <c r="D142" s="3" t="s">
        <v>669</v>
      </c>
      <c r="E142" s="3" t="s">
        <v>670</v>
      </c>
      <c r="F142" s="3" t="s">
        <v>674</v>
      </c>
      <c r="G142" s="3">
        <v>337.8</v>
      </c>
      <c r="H142" s="3">
        <v>3.0</v>
      </c>
      <c r="I142" s="3">
        <v>23.0</v>
      </c>
      <c r="J142" s="3">
        <v>0.0</v>
      </c>
      <c r="K142" s="3" t="s">
        <v>207</v>
      </c>
      <c r="M142" s="3" t="s">
        <v>671</v>
      </c>
      <c r="O142" s="3" t="s">
        <v>83</v>
      </c>
      <c r="Q142" s="3" t="s">
        <v>672</v>
      </c>
      <c r="S142" s="3" t="s">
        <v>406</v>
      </c>
      <c r="U142" s="3" t="s">
        <v>673</v>
      </c>
    </row>
    <row r="143" ht="15.75" customHeight="1">
      <c r="A143" s="3">
        <v>131.0</v>
      </c>
      <c r="B143" s="3" t="s">
        <v>675</v>
      </c>
      <c r="C143" s="3" t="s">
        <v>676</v>
      </c>
      <c r="D143" s="3" t="s">
        <v>669</v>
      </c>
      <c r="E143" s="3" t="s">
        <v>670</v>
      </c>
      <c r="F143" s="3" t="s">
        <v>674</v>
      </c>
      <c r="G143" s="3">
        <v>337.8</v>
      </c>
      <c r="H143" s="3">
        <v>3.0</v>
      </c>
      <c r="I143" s="3">
        <v>23.0</v>
      </c>
      <c r="J143" s="3">
        <v>0.0</v>
      </c>
      <c r="K143" s="3" t="s">
        <v>155</v>
      </c>
      <c r="L143" s="3">
        <f t="shared" ref="L143:L144" si="35">1/41.5</f>
        <v>0.02409638554</v>
      </c>
      <c r="M143" s="3" t="s">
        <v>677</v>
      </c>
      <c r="N143" s="3">
        <f t="shared" ref="N143:N144" si="36">0.5/41.5</f>
        <v>0.01204819277</v>
      </c>
      <c r="O143" s="3" t="s">
        <v>158</v>
      </c>
    </row>
    <row r="144" ht="15.75" customHeight="1">
      <c r="A144" s="3">
        <v>132.0</v>
      </c>
      <c r="B144" s="3" t="s">
        <v>675</v>
      </c>
      <c r="C144" s="3" t="s">
        <v>678</v>
      </c>
      <c r="D144" s="3" t="s">
        <v>679</v>
      </c>
      <c r="E144" s="3" t="s">
        <v>670</v>
      </c>
      <c r="F144" s="3" t="s">
        <v>674</v>
      </c>
      <c r="G144" s="3">
        <v>337.8</v>
      </c>
      <c r="H144" s="3">
        <v>3.0</v>
      </c>
      <c r="I144" s="3">
        <v>23.0</v>
      </c>
      <c r="J144" s="3">
        <v>0.0</v>
      </c>
      <c r="K144" s="3" t="s">
        <v>155</v>
      </c>
      <c r="L144" s="3">
        <f t="shared" si="35"/>
        <v>0.02409638554</v>
      </c>
      <c r="M144" s="3" t="s">
        <v>677</v>
      </c>
      <c r="N144" s="3">
        <f t="shared" si="36"/>
        <v>0.01204819277</v>
      </c>
      <c r="O144" s="3" t="s">
        <v>158</v>
      </c>
    </row>
    <row r="145" ht="15.75" customHeight="1">
      <c r="A145" s="3">
        <v>133.0</v>
      </c>
      <c r="B145" s="3" t="s">
        <v>680</v>
      </c>
      <c r="C145" s="3" t="s">
        <v>681</v>
      </c>
      <c r="D145" s="3" t="s">
        <v>682</v>
      </c>
      <c r="K145" s="3" t="s">
        <v>83</v>
      </c>
      <c r="M145" s="3" t="s">
        <v>683</v>
      </c>
      <c r="O145" s="3" t="s">
        <v>684</v>
      </c>
      <c r="Q145" s="3" t="s">
        <v>685</v>
      </c>
      <c r="S145" s="3" t="s">
        <v>467</v>
      </c>
      <c r="U145" s="3" t="s">
        <v>132</v>
      </c>
      <c r="W145" s="3" t="s">
        <v>686</v>
      </c>
      <c r="Y145" s="3" t="s">
        <v>84</v>
      </c>
      <c r="AA145" s="3" t="s">
        <v>120</v>
      </c>
      <c r="AC145" s="3" t="s">
        <v>687</v>
      </c>
    </row>
    <row r="146" ht="15.75" customHeight="1">
      <c r="A146" s="3">
        <v>134.0</v>
      </c>
      <c r="B146" s="3" t="s">
        <v>680</v>
      </c>
      <c r="C146" s="3" t="s">
        <v>681</v>
      </c>
      <c r="D146" s="3" t="s">
        <v>682</v>
      </c>
      <c r="E146" s="3" t="s">
        <v>599</v>
      </c>
      <c r="K146" s="3" t="s">
        <v>83</v>
      </c>
      <c r="M146" s="3" t="s">
        <v>683</v>
      </c>
      <c r="O146" s="3" t="s">
        <v>684</v>
      </c>
      <c r="Q146" s="3" t="s">
        <v>685</v>
      </c>
      <c r="S146" s="3" t="s">
        <v>467</v>
      </c>
      <c r="U146" s="3" t="s">
        <v>132</v>
      </c>
      <c r="W146" s="3" t="s">
        <v>686</v>
      </c>
      <c r="Y146" s="3" t="s">
        <v>84</v>
      </c>
      <c r="AA146" s="3" t="s">
        <v>120</v>
      </c>
      <c r="AC146" s="3" t="s">
        <v>687</v>
      </c>
    </row>
    <row r="147" ht="15.75" customHeight="1">
      <c r="A147" s="3">
        <v>135.0</v>
      </c>
      <c r="B147" s="3" t="s">
        <v>688</v>
      </c>
      <c r="C147" s="3" t="s">
        <v>689</v>
      </c>
      <c r="D147" s="3" t="s">
        <v>690</v>
      </c>
      <c r="E147" s="3" t="s">
        <v>691</v>
      </c>
      <c r="K147" s="3" t="s">
        <v>692</v>
      </c>
      <c r="M147" s="3" t="s">
        <v>344</v>
      </c>
      <c r="O147" s="3" t="s">
        <v>693</v>
      </c>
      <c r="Q147" s="3" t="s">
        <v>694</v>
      </c>
      <c r="S147" s="3" t="s">
        <v>695</v>
      </c>
      <c r="U147" s="3" t="s">
        <v>695</v>
      </c>
      <c r="W147" s="3" t="s">
        <v>392</v>
      </c>
      <c r="Y147" s="3" t="s">
        <v>696</v>
      </c>
      <c r="AA147" s="3" t="s">
        <v>697</v>
      </c>
    </row>
    <row r="148" ht="15.75" customHeight="1">
      <c r="A148" s="3">
        <v>136.0</v>
      </c>
      <c r="B148" s="3" t="s">
        <v>698</v>
      </c>
      <c r="C148" s="3" t="s">
        <v>699</v>
      </c>
      <c r="D148" s="3" t="s">
        <v>700</v>
      </c>
      <c r="E148" s="3" t="s">
        <v>701</v>
      </c>
    </row>
    <row r="149" ht="15.75" customHeight="1">
      <c r="A149" s="3">
        <v>137.0</v>
      </c>
      <c r="B149" s="3" t="s">
        <v>702</v>
      </c>
      <c r="C149" s="3" t="s">
        <v>703</v>
      </c>
      <c r="D149" s="3" t="s">
        <v>704</v>
      </c>
      <c r="K149" s="3" t="s">
        <v>705</v>
      </c>
      <c r="M149" s="3" t="s">
        <v>706</v>
      </c>
      <c r="O149" s="3" t="s">
        <v>474</v>
      </c>
      <c r="Q149" s="3" t="s">
        <v>707</v>
      </c>
      <c r="S149" s="3" t="s">
        <v>510</v>
      </c>
      <c r="U149" s="3" t="s">
        <v>513</v>
      </c>
      <c r="W149" s="3" t="s">
        <v>504</v>
      </c>
      <c r="Y149" s="3" t="s">
        <v>477</v>
      </c>
      <c r="AA149" s="3" t="s">
        <v>512</v>
      </c>
      <c r="AC149" s="3" t="s">
        <v>280</v>
      </c>
      <c r="AE149" s="3" t="s">
        <v>708</v>
      </c>
      <c r="AG149" s="3" t="s">
        <v>709</v>
      </c>
      <c r="AI149" s="3" t="s">
        <v>710</v>
      </c>
      <c r="AK149" s="3" t="s">
        <v>711</v>
      </c>
      <c r="AM149" s="3" t="s">
        <v>158</v>
      </c>
    </row>
    <row r="150" ht="15.75" customHeight="1">
      <c r="A150" s="3">
        <v>138.0</v>
      </c>
      <c r="B150" s="3" t="s">
        <v>712</v>
      </c>
      <c r="E150" s="3" t="s">
        <v>713</v>
      </c>
      <c r="K150" s="3" t="s">
        <v>156</v>
      </c>
      <c r="M150" s="3" t="s">
        <v>78</v>
      </c>
      <c r="O150" s="3" t="s">
        <v>81</v>
      </c>
      <c r="Q150" s="3" t="s">
        <v>714</v>
      </c>
      <c r="S150" s="3" t="s">
        <v>585</v>
      </c>
      <c r="W150" s="3" t="s">
        <v>715</v>
      </c>
    </row>
    <row r="151" ht="15.75" customHeight="1">
      <c r="A151" s="3">
        <v>139.0</v>
      </c>
      <c r="B151" s="3" t="s">
        <v>716</v>
      </c>
      <c r="C151" s="3" t="s">
        <v>717</v>
      </c>
      <c r="D151" s="3" t="s">
        <v>718</v>
      </c>
      <c r="E151" s="3" t="s">
        <v>719</v>
      </c>
      <c r="F151" s="3" t="s">
        <v>720</v>
      </c>
      <c r="G151" s="3">
        <v>588.3</v>
      </c>
      <c r="H151" s="3">
        <v>3.7</v>
      </c>
      <c r="I151" s="3">
        <v>137.0</v>
      </c>
      <c r="J151" s="3">
        <v>642.0</v>
      </c>
      <c r="K151" s="3" t="s">
        <v>721</v>
      </c>
      <c r="M151" s="3" t="s">
        <v>722</v>
      </c>
      <c r="O151" s="3" t="s">
        <v>118</v>
      </c>
      <c r="Q151" s="3" t="s">
        <v>649</v>
      </c>
      <c r="S151" s="3" t="s">
        <v>135</v>
      </c>
      <c r="U151" s="3" t="s">
        <v>723</v>
      </c>
      <c r="W151" s="3" t="s">
        <v>724</v>
      </c>
      <c r="Y151" s="3" t="s">
        <v>725</v>
      </c>
      <c r="AA151" s="3" t="s">
        <v>726</v>
      </c>
      <c r="AC151" s="3" t="s">
        <v>170</v>
      </c>
    </row>
    <row r="152" ht="15.75" customHeight="1">
      <c r="A152" s="3">
        <v>140.0</v>
      </c>
      <c r="B152" s="3" t="s">
        <v>727</v>
      </c>
      <c r="C152" s="3" t="s">
        <v>728</v>
      </c>
      <c r="D152" s="3" t="s">
        <v>729</v>
      </c>
      <c r="E152" s="3" t="s">
        <v>730</v>
      </c>
      <c r="K152" s="3" t="s">
        <v>227</v>
      </c>
      <c r="M152" s="3" t="s">
        <v>731</v>
      </c>
      <c r="O152" s="3" t="s">
        <v>706</v>
      </c>
      <c r="Q152" s="3" t="s">
        <v>732</v>
      </c>
    </row>
    <row r="153" ht="15.75" customHeight="1">
      <c r="A153" s="3">
        <v>141.0</v>
      </c>
      <c r="B153" s="3" t="s">
        <v>733</v>
      </c>
      <c r="C153" s="3" t="s">
        <v>401</v>
      </c>
      <c r="D153" s="3" t="s">
        <v>734</v>
      </c>
      <c r="E153" s="3" t="s">
        <v>730</v>
      </c>
    </row>
    <row r="154" ht="15.75" customHeight="1">
      <c r="A154" s="3">
        <v>142.0</v>
      </c>
      <c r="B154" s="3" t="s">
        <v>735</v>
      </c>
      <c r="C154" s="3" t="s">
        <v>736</v>
      </c>
      <c r="D154" s="3" t="s">
        <v>737</v>
      </c>
      <c r="E154" s="3" t="s">
        <v>738</v>
      </c>
      <c r="K154" s="3" t="s">
        <v>739</v>
      </c>
      <c r="M154" s="3" t="s">
        <v>78</v>
      </c>
      <c r="O154" s="3" t="s">
        <v>740</v>
      </c>
      <c r="Q154" s="3" t="s">
        <v>741</v>
      </c>
    </row>
    <row r="155" ht="15.75" customHeight="1">
      <c r="A155" s="3">
        <v>143.0</v>
      </c>
      <c r="B155" s="3" t="s">
        <v>735</v>
      </c>
      <c r="C155" s="3" t="s">
        <v>736</v>
      </c>
      <c r="D155" s="3" t="s">
        <v>737</v>
      </c>
      <c r="E155" s="3" t="s">
        <v>742</v>
      </c>
      <c r="K155" s="3" t="s">
        <v>739</v>
      </c>
      <c r="M155" s="3" t="s">
        <v>78</v>
      </c>
      <c r="O155" s="3" t="s">
        <v>740</v>
      </c>
      <c r="Q155" s="3" t="s">
        <v>741</v>
      </c>
    </row>
    <row r="156" ht="15.75" customHeight="1">
      <c r="A156" s="3">
        <v>144.0</v>
      </c>
      <c r="B156" s="3" t="s">
        <v>743</v>
      </c>
      <c r="C156" s="3" t="s">
        <v>744</v>
      </c>
      <c r="D156" s="3" t="s">
        <v>745</v>
      </c>
      <c r="E156" s="3" t="s">
        <v>742</v>
      </c>
      <c r="F156" s="3" t="s">
        <v>746</v>
      </c>
      <c r="G156" s="3">
        <v>309.4</v>
      </c>
      <c r="H156" s="3">
        <v>2.7</v>
      </c>
      <c r="I156" s="3">
        <v>67.8</v>
      </c>
      <c r="J156" s="3">
        <v>348.0</v>
      </c>
      <c r="K156" s="3" t="s">
        <v>392</v>
      </c>
      <c r="M156" s="3" t="s">
        <v>466</v>
      </c>
      <c r="O156" s="3" t="s">
        <v>276</v>
      </c>
      <c r="Q156" s="3" t="s">
        <v>747</v>
      </c>
      <c r="S156" s="3" t="s">
        <v>83</v>
      </c>
      <c r="U156" s="3" t="s">
        <v>585</v>
      </c>
      <c r="W156" s="3" t="s">
        <v>156</v>
      </c>
      <c r="Y156" s="3" t="s">
        <v>748</v>
      </c>
      <c r="AA156" s="3" t="s">
        <v>78</v>
      </c>
      <c r="AC156" s="3" t="s">
        <v>749</v>
      </c>
      <c r="AE156" s="3" t="s">
        <v>498</v>
      </c>
      <c r="AG156" s="3" t="s">
        <v>391</v>
      </c>
    </row>
    <row r="157" ht="15.75" customHeight="1">
      <c r="A157" s="3">
        <v>145.0</v>
      </c>
      <c r="B157" s="3" t="s">
        <v>743</v>
      </c>
      <c r="C157" s="3" t="s">
        <v>744</v>
      </c>
      <c r="D157" s="3" t="s">
        <v>745</v>
      </c>
      <c r="E157" s="3" t="s">
        <v>750</v>
      </c>
      <c r="F157" s="3" t="s">
        <v>751</v>
      </c>
      <c r="G157" s="3">
        <v>807.1</v>
      </c>
      <c r="H157" s="3">
        <v>-3.0</v>
      </c>
      <c r="I157" s="3">
        <v>200.0</v>
      </c>
      <c r="J157" s="3">
        <v>623.0</v>
      </c>
      <c r="K157" s="3" t="s">
        <v>392</v>
      </c>
      <c r="M157" s="3" t="s">
        <v>466</v>
      </c>
      <c r="O157" s="3" t="s">
        <v>276</v>
      </c>
      <c r="Q157" s="3" t="s">
        <v>747</v>
      </c>
      <c r="S157" s="3" t="s">
        <v>83</v>
      </c>
      <c r="U157" s="3" t="s">
        <v>585</v>
      </c>
      <c r="W157" s="3" t="s">
        <v>156</v>
      </c>
      <c r="Y157" s="3" t="s">
        <v>748</v>
      </c>
      <c r="AA157" s="3" t="s">
        <v>78</v>
      </c>
      <c r="AC157" s="3" t="s">
        <v>749</v>
      </c>
      <c r="AE157" s="3" t="s">
        <v>498</v>
      </c>
      <c r="AG157" s="3" t="s">
        <v>391</v>
      </c>
    </row>
    <row r="158" ht="15.75" customHeight="1">
      <c r="A158" s="3">
        <v>146.0</v>
      </c>
      <c r="B158" s="3" t="s">
        <v>752</v>
      </c>
      <c r="C158" s="3" t="s">
        <v>753</v>
      </c>
      <c r="D158" s="3" t="s">
        <v>754</v>
      </c>
      <c r="E158" s="3" t="s">
        <v>750</v>
      </c>
      <c r="F158" s="3" t="s">
        <v>751</v>
      </c>
      <c r="G158" s="3">
        <v>807.1</v>
      </c>
      <c r="H158" s="3">
        <v>-3.0</v>
      </c>
      <c r="I158" s="3">
        <v>200.0</v>
      </c>
      <c r="J158" s="3">
        <v>623.0</v>
      </c>
      <c r="K158" s="3" t="s">
        <v>426</v>
      </c>
      <c r="M158" s="3" t="s">
        <v>755</v>
      </c>
      <c r="O158" s="3" t="s">
        <v>213</v>
      </c>
      <c r="Q158" s="3" t="s">
        <v>143</v>
      </c>
    </row>
    <row r="159" ht="15.75" customHeight="1">
      <c r="A159" s="3">
        <v>147.0</v>
      </c>
      <c r="B159" s="3" t="s">
        <v>752</v>
      </c>
      <c r="C159" s="3" t="s">
        <v>756</v>
      </c>
      <c r="D159" s="3" t="s">
        <v>757</v>
      </c>
      <c r="E159" s="3" t="s">
        <v>758</v>
      </c>
      <c r="F159" s="3" t="s">
        <v>759</v>
      </c>
      <c r="G159" s="3">
        <v>188.02</v>
      </c>
      <c r="H159" s="3">
        <v>3.1</v>
      </c>
      <c r="I159" s="3">
        <v>0.0</v>
      </c>
      <c r="J159" s="3">
        <v>120.0</v>
      </c>
      <c r="K159" s="3" t="s">
        <v>426</v>
      </c>
      <c r="M159" s="3" t="s">
        <v>755</v>
      </c>
      <c r="O159" s="3" t="s">
        <v>213</v>
      </c>
      <c r="Q159" s="3" t="s">
        <v>143</v>
      </c>
    </row>
    <row r="160" ht="15.75" customHeight="1">
      <c r="A160" s="3">
        <v>148.0</v>
      </c>
      <c r="B160" s="3" t="s">
        <v>760</v>
      </c>
      <c r="C160" s="3" t="s">
        <v>761</v>
      </c>
      <c r="D160" s="3" t="s">
        <v>762</v>
      </c>
      <c r="E160" s="3" t="s">
        <v>763</v>
      </c>
      <c r="F160" s="3" t="s">
        <v>764</v>
      </c>
      <c r="G160" s="3">
        <v>418.4</v>
      </c>
      <c r="H160" s="3">
        <v>1.0</v>
      </c>
      <c r="I160" s="3">
        <v>28.0</v>
      </c>
      <c r="J160" s="3">
        <v>0.0</v>
      </c>
      <c r="K160" s="3" t="s">
        <v>765</v>
      </c>
      <c r="M160" s="3" t="s">
        <v>206</v>
      </c>
      <c r="O160" s="3" t="s">
        <v>766</v>
      </c>
      <c r="Q160" s="3" t="s">
        <v>767</v>
      </c>
      <c r="S160" s="3" t="s">
        <v>406</v>
      </c>
    </row>
    <row r="161" ht="15.75" customHeight="1">
      <c r="A161" s="3">
        <v>149.0</v>
      </c>
      <c r="B161" s="3" t="s">
        <v>768</v>
      </c>
      <c r="C161" s="3" t="s">
        <v>769</v>
      </c>
      <c r="D161" s="3" t="s">
        <v>770</v>
      </c>
      <c r="E161" s="3" t="s">
        <v>763</v>
      </c>
      <c r="F161" s="3" t="s">
        <v>764</v>
      </c>
      <c r="G161" s="3">
        <v>418.4</v>
      </c>
      <c r="H161" s="3">
        <v>1.0</v>
      </c>
      <c r="I161" s="3">
        <v>28.0</v>
      </c>
      <c r="J161" s="3">
        <v>0.0</v>
      </c>
      <c r="K161" s="3" t="s">
        <v>83</v>
      </c>
      <c r="M161" s="3" t="s">
        <v>771</v>
      </c>
      <c r="O161" s="3" t="s">
        <v>741</v>
      </c>
      <c r="Q161" s="3" t="s">
        <v>715</v>
      </c>
      <c r="S161" s="3" t="s">
        <v>280</v>
      </c>
      <c r="U161" s="3" t="s">
        <v>82</v>
      </c>
      <c r="W161" s="3" t="s">
        <v>84</v>
      </c>
    </row>
    <row r="162" ht="15.75" customHeight="1">
      <c r="A162" s="3">
        <v>150.0</v>
      </c>
      <c r="B162" s="3" t="s">
        <v>768</v>
      </c>
      <c r="C162" s="3" t="s">
        <v>769</v>
      </c>
      <c r="D162" s="3" t="s">
        <v>770</v>
      </c>
      <c r="E162" s="3" t="s">
        <v>763</v>
      </c>
      <c r="F162" s="3" t="s">
        <v>764</v>
      </c>
      <c r="G162" s="3">
        <v>418.4</v>
      </c>
      <c r="H162" s="3">
        <v>1.0</v>
      </c>
      <c r="I162" s="3">
        <v>28.0</v>
      </c>
      <c r="J162" s="3">
        <v>0.0</v>
      </c>
      <c r="K162" s="3" t="s">
        <v>83</v>
      </c>
      <c r="M162" s="3" t="s">
        <v>771</v>
      </c>
      <c r="O162" s="3" t="s">
        <v>741</v>
      </c>
      <c r="Q162" s="3" t="s">
        <v>715</v>
      </c>
      <c r="S162" s="3" t="s">
        <v>280</v>
      </c>
      <c r="U162" s="3" t="s">
        <v>82</v>
      </c>
      <c r="W162" s="3" t="s">
        <v>84</v>
      </c>
    </row>
    <row r="163" ht="15.75" customHeight="1">
      <c r="A163" s="3">
        <v>151.0</v>
      </c>
      <c r="B163" s="3" t="s">
        <v>772</v>
      </c>
      <c r="C163" s="3" t="s">
        <v>773</v>
      </c>
      <c r="D163" s="3" t="s">
        <v>774</v>
      </c>
      <c r="E163" s="3" t="s">
        <v>775</v>
      </c>
      <c r="F163" s="3" t="s">
        <v>776</v>
      </c>
      <c r="G163" s="3">
        <v>333.29</v>
      </c>
      <c r="H163" s="3">
        <v>8.0</v>
      </c>
      <c r="I163" s="3">
        <v>23.0</v>
      </c>
      <c r="J163" s="3">
        <v>0.0</v>
      </c>
      <c r="K163" s="3" t="s">
        <v>156</v>
      </c>
      <c r="M163" s="3" t="s">
        <v>697</v>
      </c>
    </row>
    <row r="164" ht="15.75" customHeight="1">
      <c r="A164" s="3">
        <v>152.0</v>
      </c>
      <c r="B164" s="3" t="s">
        <v>777</v>
      </c>
      <c r="C164" s="3" t="s">
        <v>773</v>
      </c>
      <c r="D164" s="3" t="s">
        <v>774</v>
      </c>
      <c r="E164" s="3" t="s">
        <v>778</v>
      </c>
      <c r="K164" s="3" t="s">
        <v>156</v>
      </c>
      <c r="M164" s="3" t="s">
        <v>697</v>
      </c>
    </row>
    <row r="165" ht="15.75" customHeight="1">
      <c r="A165" s="3">
        <v>153.0</v>
      </c>
      <c r="B165" s="3" t="s">
        <v>779</v>
      </c>
      <c r="C165" s="3" t="s">
        <v>780</v>
      </c>
      <c r="D165" s="3" t="s">
        <v>781</v>
      </c>
      <c r="E165" s="3" t="s">
        <v>778</v>
      </c>
      <c r="F165" s="3" t="s">
        <v>782</v>
      </c>
      <c r="G165" s="3">
        <v>444.4</v>
      </c>
      <c r="H165" s="3">
        <v>-0.7</v>
      </c>
      <c r="I165" s="3">
        <v>182.0</v>
      </c>
      <c r="J165" s="3">
        <v>956.0</v>
      </c>
      <c r="K165" s="3" t="s">
        <v>280</v>
      </c>
      <c r="M165" s="3" t="s">
        <v>783</v>
      </c>
      <c r="O165" s="3" t="s">
        <v>78</v>
      </c>
      <c r="Q165" s="3" t="s">
        <v>784</v>
      </c>
      <c r="S165" s="3" t="s">
        <v>785</v>
      </c>
      <c r="U165" s="3" t="s">
        <v>786</v>
      </c>
      <c r="W165" s="3" t="s">
        <v>787</v>
      </c>
      <c r="Y165" s="3" t="s">
        <v>788</v>
      </c>
      <c r="AA165" s="3" t="s">
        <v>789</v>
      </c>
      <c r="AC165" s="3" t="s">
        <v>319</v>
      </c>
    </row>
    <row r="166" ht="15.75" customHeight="1">
      <c r="A166" s="3">
        <v>154.0</v>
      </c>
      <c r="B166" s="3" t="s">
        <v>779</v>
      </c>
      <c r="C166" s="3" t="s">
        <v>790</v>
      </c>
      <c r="D166" s="3" t="s">
        <v>791</v>
      </c>
      <c r="E166" s="3" t="s">
        <v>792</v>
      </c>
      <c r="F166" s="3" t="s">
        <v>793</v>
      </c>
      <c r="G166" s="3">
        <v>606.8</v>
      </c>
      <c r="H166" s="3">
        <v>5.8</v>
      </c>
      <c r="I166" s="3">
        <v>133.0</v>
      </c>
      <c r="J166" s="3">
        <v>594.0</v>
      </c>
      <c r="K166" s="3" t="s">
        <v>280</v>
      </c>
      <c r="M166" s="3" t="s">
        <v>783</v>
      </c>
      <c r="O166" s="3" t="s">
        <v>78</v>
      </c>
      <c r="Q166" s="3" t="s">
        <v>784</v>
      </c>
      <c r="S166" s="3" t="s">
        <v>785</v>
      </c>
      <c r="U166" s="3" t="s">
        <v>786</v>
      </c>
      <c r="W166" s="3" t="s">
        <v>787</v>
      </c>
      <c r="Y166" s="3" t="s">
        <v>788</v>
      </c>
      <c r="AA166" s="3" t="s">
        <v>789</v>
      </c>
      <c r="AC166" s="3" t="s">
        <v>319</v>
      </c>
    </row>
    <row r="167" ht="15.75" customHeight="1">
      <c r="A167" s="3">
        <v>155.0</v>
      </c>
      <c r="B167" s="3" t="s">
        <v>779</v>
      </c>
      <c r="C167" s="3" t="s">
        <v>794</v>
      </c>
      <c r="D167" s="3" t="s">
        <v>795</v>
      </c>
      <c r="K167" s="3" t="s">
        <v>280</v>
      </c>
      <c r="M167" s="3" t="s">
        <v>783</v>
      </c>
      <c r="O167" s="3" t="s">
        <v>78</v>
      </c>
      <c r="Q167" s="3" t="s">
        <v>784</v>
      </c>
      <c r="S167" s="3" t="s">
        <v>785</v>
      </c>
      <c r="U167" s="3" t="s">
        <v>786</v>
      </c>
      <c r="W167" s="3" t="s">
        <v>787</v>
      </c>
      <c r="Y167" s="3" t="s">
        <v>788</v>
      </c>
      <c r="AA167" s="3" t="s">
        <v>789</v>
      </c>
      <c r="AC167" s="3" t="s">
        <v>319</v>
      </c>
    </row>
    <row r="168" ht="15.75" customHeight="1">
      <c r="A168" s="3">
        <v>156.0</v>
      </c>
      <c r="B168" s="3" t="s">
        <v>796</v>
      </c>
      <c r="C168" s="3" t="s">
        <v>797</v>
      </c>
      <c r="D168" s="3" t="s">
        <v>798</v>
      </c>
      <c r="E168" s="3" t="s">
        <v>713</v>
      </c>
      <c r="F168" s="3" t="s">
        <v>799</v>
      </c>
      <c r="G168" s="3">
        <v>488.6</v>
      </c>
      <c r="H168" s="3">
        <v>4.2</v>
      </c>
      <c r="I168" s="3">
        <v>116.0</v>
      </c>
      <c r="J168" s="3">
        <v>982.0</v>
      </c>
      <c r="K168" s="3" t="s">
        <v>800</v>
      </c>
      <c r="L168" s="3">
        <f t="shared" ref="L168:L169" si="37">500/781.8</f>
        <v>0.639549757</v>
      </c>
      <c r="M168" s="3" t="s">
        <v>459</v>
      </c>
      <c r="N168" s="3">
        <f t="shared" ref="N168:N169" si="38">17.2/781.8</f>
        <v>0.02200051164</v>
      </c>
      <c r="O168" s="3" t="s">
        <v>155</v>
      </c>
      <c r="P168" s="3">
        <f t="shared" ref="P168:P169" si="39">14.6/781.8</f>
        <v>0.0186748529</v>
      </c>
    </row>
    <row r="169" ht="15.75" customHeight="1">
      <c r="A169" s="3">
        <v>157.0</v>
      </c>
      <c r="B169" s="3" t="s">
        <v>796</v>
      </c>
      <c r="C169" s="3" t="s">
        <v>797</v>
      </c>
      <c r="D169" s="3" t="s">
        <v>801</v>
      </c>
      <c r="E169" s="3" t="s">
        <v>713</v>
      </c>
      <c r="F169" s="3" t="s">
        <v>799</v>
      </c>
      <c r="G169" s="3">
        <v>488.6</v>
      </c>
      <c r="H169" s="3">
        <v>4.2</v>
      </c>
      <c r="I169" s="3">
        <v>116.0</v>
      </c>
      <c r="J169" s="3">
        <v>982.0</v>
      </c>
      <c r="K169" s="3" t="s">
        <v>800</v>
      </c>
      <c r="L169" s="3">
        <f t="shared" si="37"/>
        <v>0.639549757</v>
      </c>
      <c r="M169" s="3" t="s">
        <v>459</v>
      </c>
      <c r="N169" s="3">
        <f t="shared" si="38"/>
        <v>0.02200051164</v>
      </c>
      <c r="O169" s="3" t="s">
        <v>155</v>
      </c>
      <c r="P169" s="3">
        <f t="shared" si="39"/>
        <v>0.0186748529</v>
      </c>
    </row>
    <row r="170" ht="15.75" customHeight="1">
      <c r="A170" s="3">
        <v>158.0</v>
      </c>
      <c r="B170" s="3" t="s">
        <v>802</v>
      </c>
      <c r="C170" s="3" t="s">
        <v>803</v>
      </c>
      <c r="D170" s="3" t="s">
        <v>804</v>
      </c>
      <c r="E170" s="3" t="s">
        <v>805</v>
      </c>
      <c r="K170" s="3" t="s">
        <v>806</v>
      </c>
      <c r="M170" s="3" t="s">
        <v>807</v>
      </c>
      <c r="O170" s="3" t="s">
        <v>280</v>
      </c>
      <c r="Q170" s="3" t="s">
        <v>82</v>
      </c>
      <c r="S170" s="3" t="s">
        <v>808</v>
      </c>
      <c r="U170" s="3" t="s">
        <v>687</v>
      </c>
      <c r="W170" s="3" t="s">
        <v>601</v>
      </c>
      <c r="Y170" s="3" t="s">
        <v>120</v>
      </c>
      <c r="AA170" s="3" t="s">
        <v>467</v>
      </c>
      <c r="AC170" s="3" t="s">
        <v>84</v>
      </c>
    </row>
    <row r="171" ht="15.75" customHeight="1">
      <c r="A171" s="3">
        <v>159.0</v>
      </c>
      <c r="B171" s="3" t="s">
        <v>809</v>
      </c>
      <c r="C171" s="3" t="s">
        <v>810</v>
      </c>
      <c r="D171" s="3" t="s">
        <v>811</v>
      </c>
      <c r="K171" s="3" t="s">
        <v>812</v>
      </c>
      <c r="M171" s="3" t="s">
        <v>326</v>
      </c>
      <c r="O171" s="3" t="s">
        <v>412</v>
      </c>
      <c r="Q171" s="3" t="s">
        <v>394</v>
      </c>
      <c r="S171" s="3" t="s">
        <v>474</v>
      </c>
      <c r="U171" s="3" t="s">
        <v>813</v>
      </c>
      <c r="W171" s="3" t="s">
        <v>814</v>
      </c>
      <c r="Y171" s="3" t="s">
        <v>158</v>
      </c>
    </row>
    <row r="172" ht="15.75" customHeight="1">
      <c r="A172" s="3">
        <v>160.0</v>
      </c>
      <c r="B172" s="3" t="s">
        <v>809</v>
      </c>
      <c r="C172" s="3" t="s">
        <v>810</v>
      </c>
      <c r="D172" s="3" t="s">
        <v>811</v>
      </c>
      <c r="E172" s="3" t="s">
        <v>815</v>
      </c>
      <c r="F172" s="3" t="s">
        <v>816</v>
      </c>
      <c r="G172" s="3">
        <v>414.7</v>
      </c>
      <c r="H172" s="3">
        <v>9.3</v>
      </c>
      <c r="I172" s="3">
        <v>20.2</v>
      </c>
      <c r="J172" s="3">
        <v>634.0</v>
      </c>
      <c r="K172" s="3" t="s">
        <v>812</v>
      </c>
      <c r="M172" s="3" t="s">
        <v>326</v>
      </c>
      <c r="O172" s="3" t="s">
        <v>412</v>
      </c>
      <c r="Q172" s="3" t="s">
        <v>394</v>
      </c>
      <c r="S172" s="3" t="s">
        <v>474</v>
      </c>
      <c r="U172" s="3" t="s">
        <v>813</v>
      </c>
      <c r="W172" s="3" t="s">
        <v>814</v>
      </c>
      <c r="Y172" s="3" t="s">
        <v>158</v>
      </c>
    </row>
    <row r="173" ht="15.75" customHeight="1">
      <c r="A173" s="3">
        <v>161.0</v>
      </c>
      <c r="B173" s="3" t="s">
        <v>817</v>
      </c>
      <c r="C173" s="3" t="s">
        <v>818</v>
      </c>
      <c r="D173" s="3" t="s">
        <v>819</v>
      </c>
      <c r="E173" s="3" t="s">
        <v>820</v>
      </c>
      <c r="K173" s="3" t="s">
        <v>821</v>
      </c>
      <c r="M173" s="3" t="s">
        <v>81</v>
      </c>
      <c r="O173" s="3" t="s">
        <v>317</v>
      </c>
      <c r="Q173" s="3" t="s">
        <v>82</v>
      </c>
      <c r="S173" s="3" t="s">
        <v>78</v>
      </c>
    </row>
    <row r="174" ht="15.75" customHeight="1">
      <c r="A174" s="3">
        <v>162.0</v>
      </c>
      <c r="B174" s="3" t="s">
        <v>817</v>
      </c>
      <c r="C174" s="3" t="s">
        <v>818</v>
      </c>
      <c r="D174" s="3" t="s">
        <v>819</v>
      </c>
      <c r="E174" s="3" t="s">
        <v>424</v>
      </c>
      <c r="F174" s="3" t="s">
        <v>822</v>
      </c>
      <c r="G174" s="3">
        <v>821.1</v>
      </c>
      <c r="H174" s="3">
        <v>-3.0</v>
      </c>
      <c r="I174" s="3">
        <v>200.0</v>
      </c>
      <c r="J174" s="3">
        <v>653.0</v>
      </c>
      <c r="K174" s="3" t="s">
        <v>821</v>
      </c>
      <c r="M174" s="3" t="s">
        <v>81</v>
      </c>
      <c r="O174" s="3" t="s">
        <v>317</v>
      </c>
      <c r="Q174" s="3" t="s">
        <v>82</v>
      </c>
      <c r="S174" s="3" t="s">
        <v>78</v>
      </c>
    </row>
    <row r="175" ht="15.75" customHeight="1">
      <c r="A175" s="3">
        <v>163.0</v>
      </c>
      <c r="B175" s="3" t="s">
        <v>823</v>
      </c>
      <c r="C175" s="3" t="s">
        <v>824</v>
      </c>
      <c r="D175" s="3" t="s">
        <v>825</v>
      </c>
      <c r="E175" s="3" t="s">
        <v>826</v>
      </c>
      <c r="K175" s="3" t="s">
        <v>827</v>
      </c>
      <c r="M175" s="3" t="s">
        <v>828</v>
      </c>
      <c r="O175" s="3" t="s">
        <v>276</v>
      </c>
      <c r="Q175" s="3" t="s">
        <v>466</v>
      </c>
      <c r="S175" s="3" t="s">
        <v>82</v>
      </c>
      <c r="U175" s="3" t="s">
        <v>601</v>
      </c>
      <c r="W175" s="3" t="s">
        <v>787</v>
      </c>
      <c r="Y175" s="3" t="s">
        <v>829</v>
      </c>
      <c r="AA175" s="3" t="s">
        <v>84</v>
      </c>
      <c r="AC175" s="3" t="s">
        <v>327</v>
      </c>
      <c r="AE175" s="3" t="s">
        <v>830</v>
      </c>
      <c r="AG175" s="3" t="s">
        <v>831</v>
      </c>
      <c r="AI175" s="3" t="s">
        <v>832</v>
      </c>
      <c r="AK175" s="3" t="s">
        <v>787</v>
      </c>
      <c r="AM175" s="3" t="s">
        <v>833</v>
      </c>
      <c r="AO175" s="3" t="s">
        <v>834</v>
      </c>
      <c r="AQ175" s="3" t="s">
        <v>835</v>
      </c>
      <c r="AS175" s="3" t="s">
        <v>836</v>
      </c>
      <c r="AU175" s="3" t="s">
        <v>837</v>
      </c>
      <c r="AW175" s="3" t="s">
        <v>838</v>
      </c>
      <c r="AY175" s="3" t="s">
        <v>839</v>
      </c>
      <c r="BA175" s="3" t="s">
        <v>840</v>
      </c>
      <c r="BC175" s="3" t="s">
        <v>841</v>
      </c>
    </row>
    <row r="176" ht="15.75" customHeight="1">
      <c r="A176" s="3">
        <v>164.0</v>
      </c>
      <c r="B176" s="3" t="s">
        <v>823</v>
      </c>
      <c r="C176" s="3" t="s">
        <v>842</v>
      </c>
      <c r="D176" s="3" t="s">
        <v>843</v>
      </c>
      <c r="E176" s="3" t="s">
        <v>826</v>
      </c>
      <c r="F176" s="3" t="s">
        <v>844</v>
      </c>
      <c r="G176" s="3">
        <v>461.5</v>
      </c>
      <c r="H176" s="3">
        <v>6.3</v>
      </c>
      <c r="I176" s="3">
        <v>35.6</v>
      </c>
      <c r="J176" s="3">
        <v>632.0</v>
      </c>
      <c r="K176" s="3" t="s">
        <v>827</v>
      </c>
      <c r="M176" s="3" t="s">
        <v>828</v>
      </c>
      <c r="O176" s="3" t="s">
        <v>276</v>
      </c>
      <c r="Q176" s="3" t="s">
        <v>466</v>
      </c>
      <c r="S176" s="3" t="s">
        <v>82</v>
      </c>
      <c r="U176" s="3" t="s">
        <v>601</v>
      </c>
      <c r="W176" s="3" t="s">
        <v>787</v>
      </c>
      <c r="Y176" s="3" t="s">
        <v>829</v>
      </c>
      <c r="AA176" s="3" t="s">
        <v>84</v>
      </c>
      <c r="AC176" s="3" t="s">
        <v>327</v>
      </c>
      <c r="AE176" s="3" t="s">
        <v>830</v>
      </c>
      <c r="AG176" s="3" t="s">
        <v>831</v>
      </c>
      <c r="AI176" s="3" t="s">
        <v>832</v>
      </c>
      <c r="AK176" s="3" t="s">
        <v>787</v>
      </c>
      <c r="AM176" s="3" t="s">
        <v>833</v>
      </c>
      <c r="AO176" s="3" t="s">
        <v>834</v>
      </c>
      <c r="AQ176" s="3" t="s">
        <v>835</v>
      </c>
      <c r="AS176" s="3" t="s">
        <v>836</v>
      </c>
      <c r="AU176" s="3" t="s">
        <v>837</v>
      </c>
      <c r="AW176" s="3" t="s">
        <v>838</v>
      </c>
      <c r="AY176" s="3" t="s">
        <v>839</v>
      </c>
      <c r="BA176" s="3" t="s">
        <v>840</v>
      </c>
      <c r="BC176" s="3" t="s">
        <v>841</v>
      </c>
    </row>
    <row r="177" ht="15.75" customHeight="1">
      <c r="A177" s="3">
        <v>165.0</v>
      </c>
      <c r="B177" s="3" t="s">
        <v>823</v>
      </c>
      <c r="C177" s="3" t="s">
        <v>845</v>
      </c>
      <c r="D177" s="3" t="s">
        <v>846</v>
      </c>
      <c r="E177" s="3" t="s">
        <v>847</v>
      </c>
      <c r="K177" s="3" t="s">
        <v>827</v>
      </c>
      <c r="M177" s="3" t="s">
        <v>828</v>
      </c>
      <c r="O177" s="3" t="s">
        <v>276</v>
      </c>
      <c r="Q177" s="3" t="s">
        <v>466</v>
      </c>
      <c r="S177" s="3" t="s">
        <v>82</v>
      </c>
      <c r="U177" s="3" t="s">
        <v>601</v>
      </c>
      <c r="W177" s="3" t="s">
        <v>787</v>
      </c>
      <c r="Y177" s="3" t="s">
        <v>829</v>
      </c>
      <c r="AA177" s="3" t="s">
        <v>84</v>
      </c>
      <c r="AC177" s="3" t="s">
        <v>327</v>
      </c>
      <c r="AE177" s="3" t="s">
        <v>830</v>
      </c>
      <c r="AG177" s="3" t="s">
        <v>831</v>
      </c>
      <c r="AI177" s="3" t="s">
        <v>832</v>
      </c>
      <c r="AK177" s="3" t="s">
        <v>787</v>
      </c>
      <c r="AM177" s="3" t="s">
        <v>833</v>
      </c>
      <c r="AO177" s="3" t="s">
        <v>834</v>
      </c>
      <c r="AQ177" s="3" t="s">
        <v>835</v>
      </c>
      <c r="AS177" s="3" t="s">
        <v>836</v>
      </c>
      <c r="AU177" s="3" t="s">
        <v>837</v>
      </c>
      <c r="AW177" s="3" t="s">
        <v>838</v>
      </c>
      <c r="AY177" s="3" t="s">
        <v>839</v>
      </c>
      <c r="BA177" s="3" t="s">
        <v>840</v>
      </c>
      <c r="BC177" s="3" t="s">
        <v>841</v>
      </c>
    </row>
    <row r="178" ht="15.75" customHeight="1">
      <c r="A178" s="3">
        <v>166.0</v>
      </c>
      <c r="B178" s="3" t="s">
        <v>848</v>
      </c>
      <c r="C178" s="3" t="s">
        <v>849</v>
      </c>
      <c r="D178" s="3" t="s">
        <v>850</v>
      </c>
      <c r="E178" s="3" t="s">
        <v>847</v>
      </c>
      <c r="K178" s="3" t="s">
        <v>484</v>
      </c>
      <c r="M178" s="3" t="s">
        <v>851</v>
      </c>
      <c r="O178" s="3" t="s">
        <v>468</v>
      </c>
      <c r="Q178" s="3" t="s">
        <v>630</v>
      </c>
      <c r="S178" s="3" t="s">
        <v>82</v>
      </c>
      <c r="U178" s="3" t="s">
        <v>278</v>
      </c>
      <c r="W178" s="3" t="s">
        <v>120</v>
      </c>
      <c r="Y178" s="3" t="s">
        <v>467</v>
      </c>
      <c r="AA178" s="3" t="s">
        <v>84</v>
      </c>
      <c r="AC178" s="3" t="s">
        <v>683</v>
      </c>
    </row>
    <row r="179" ht="15.75" customHeight="1">
      <c r="A179" s="3">
        <v>167.0</v>
      </c>
      <c r="B179" s="3" t="s">
        <v>848</v>
      </c>
      <c r="C179" s="3" t="s">
        <v>849</v>
      </c>
      <c r="D179" s="3" t="s">
        <v>850</v>
      </c>
      <c r="E179" s="3" t="s">
        <v>852</v>
      </c>
      <c r="K179" s="3" t="s">
        <v>484</v>
      </c>
      <c r="M179" s="3" t="s">
        <v>851</v>
      </c>
      <c r="O179" s="3" t="s">
        <v>468</v>
      </c>
      <c r="Q179" s="3" t="s">
        <v>630</v>
      </c>
      <c r="S179" s="3" t="s">
        <v>82</v>
      </c>
      <c r="U179" s="3" t="s">
        <v>278</v>
      </c>
      <c r="W179" s="3" t="s">
        <v>120</v>
      </c>
      <c r="Y179" s="3" t="s">
        <v>467</v>
      </c>
      <c r="AA179" s="3" t="s">
        <v>84</v>
      </c>
      <c r="AC179" s="3" t="s">
        <v>683</v>
      </c>
    </row>
    <row r="180" ht="15.75" customHeight="1">
      <c r="A180" s="3">
        <v>168.0</v>
      </c>
      <c r="B180" s="3" t="s">
        <v>853</v>
      </c>
      <c r="C180" s="3" t="s">
        <v>854</v>
      </c>
      <c r="D180" s="3" t="s">
        <v>855</v>
      </c>
      <c r="E180" s="3" t="s">
        <v>713</v>
      </c>
      <c r="F180" s="3" t="s">
        <v>799</v>
      </c>
      <c r="G180" s="3">
        <v>488.6</v>
      </c>
      <c r="H180" s="3">
        <v>4.2</v>
      </c>
      <c r="I180" s="3">
        <v>116.0</v>
      </c>
      <c r="J180" s="3">
        <v>982.0</v>
      </c>
    </row>
    <row r="181" ht="15.75" customHeight="1">
      <c r="A181" s="3">
        <v>169.0</v>
      </c>
      <c r="B181" s="3" t="s">
        <v>856</v>
      </c>
      <c r="C181" s="3" t="s">
        <v>857</v>
      </c>
      <c r="D181" s="3" t="s">
        <v>858</v>
      </c>
      <c r="E181" s="3" t="s">
        <v>859</v>
      </c>
      <c r="K181" s="3" t="s">
        <v>613</v>
      </c>
      <c r="M181" s="3" t="s">
        <v>860</v>
      </c>
      <c r="O181" s="3" t="s">
        <v>81</v>
      </c>
      <c r="Q181" s="3" t="s">
        <v>861</v>
      </c>
      <c r="S181" s="3" t="s">
        <v>82</v>
      </c>
      <c r="U181" s="3" t="s">
        <v>862</v>
      </c>
      <c r="W181" s="3" t="s">
        <v>280</v>
      </c>
      <c r="Y181" s="3" t="s">
        <v>863</v>
      </c>
      <c r="AA181" s="3" t="s">
        <v>864</v>
      </c>
      <c r="AC181" s="3" t="s">
        <v>865</v>
      </c>
      <c r="AE181" s="3" t="s">
        <v>467</v>
      </c>
      <c r="AG181" s="3" t="s">
        <v>278</v>
      </c>
      <c r="AI181" s="3" t="s">
        <v>84</v>
      </c>
      <c r="AK181" s="3" t="s">
        <v>120</v>
      </c>
    </row>
    <row r="182" ht="15.75" customHeight="1">
      <c r="A182" s="3">
        <v>170.0</v>
      </c>
      <c r="B182" s="3" t="s">
        <v>856</v>
      </c>
      <c r="C182" s="3" t="s">
        <v>866</v>
      </c>
      <c r="D182" s="3" t="s">
        <v>867</v>
      </c>
      <c r="E182" s="3" t="s">
        <v>868</v>
      </c>
      <c r="F182" s="3" t="s">
        <v>869</v>
      </c>
      <c r="G182" s="3">
        <v>377.5</v>
      </c>
      <c r="H182" s="3">
        <v>3.0</v>
      </c>
      <c r="I182" s="3">
        <v>26.0</v>
      </c>
      <c r="J182" s="3">
        <v>0.0</v>
      </c>
      <c r="K182" s="3" t="s">
        <v>613</v>
      </c>
      <c r="M182" s="3" t="s">
        <v>860</v>
      </c>
      <c r="O182" s="3" t="s">
        <v>81</v>
      </c>
      <c r="Q182" s="3" t="s">
        <v>861</v>
      </c>
      <c r="S182" s="3" t="s">
        <v>82</v>
      </c>
      <c r="U182" s="3" t="s">
        <v>862</v>
      </c>
      <c r="W182" s="3" t="s">
        <v>280</v>
      </c>
      <c r="Y182" s="3" t="s">
        <v>863</v>
      </c>
      <c r="AA182" s="3" t="s">
        <v>864</v>
      </c>
      <c r="AC182" s="3" t="s">
        <v>865</v>
      </c>
      <c r="AE182" s="3" t="s">
        <v>467</v>
      </c>
      <c r="AG182" s="3" t="s">
        <v>278</v>
      </c>
      <c r="AI182" s="3" t="s">
        <v>84</v>
      </c>
      <c r="AK182" s="3" t="s">
        <v>120</v>
      </c>
    </row>
    <row r="183" ht="15.75" customHeight="1">
      <c r="A183" s="3">
        <v>171.0</v>
      </c>
      <c r="B183" s="3" t="s">
        <v>870</v>
      </c>
      <c r="C183" s="3" t="s">
        <v>871</v>
      </c>
      <c r="D183" s="3" t="s">
        <v>872</v>
      </c>
      <c r="E183" s="3" t="s">
        <v>873</v>
      </c>
      <c r="F183" s="3" t="s">
        <v>874</v>
      </c>
      <c r="G183" s="3">
        <v>416.1</v>
      </c>
      <c r="H183" s="3">
        <v>5.3</v>
      </c>
      <c r="I183" s="3">
        <v>27.0</v>
      </c>
      <c r="J183" s="3">
        <v>417.0</v>
      </c>
      <c r="K183" s="3" t="s">
        <v>875</v>
      </c>
      <c r="M183" s="3" t="s">
        <v>477</v>
      </c>
      <c r="O183" s="3" t="s">
        <v>405</v>
      </c>
      <c r="Q183" s="3" t="s">
        <v>158</v>
      </c>
    </row>
    <row r="184" ht="15.75" customHeight="1">
      <c r="A184" s="3">
        <v>172.0</v>
      </c>
      <c r="B184" s="3" t="s">
        <v>876</v>
      </c>
      <c r="C184" s="3" t="s">
        <v>877</v>
      </c>
      <c r="D184" s="3" t="s">
        <v>878</v>
      </c>
      <c r="E184" s="3" t="s">
        <v>873</v>
      </c>
      <c r="F184" s="3" t="s">
        <v>874</v>
      </c>
      <c r="G184" s="3">
        <v>416.1</v>
      </c>
      <c r="H184" s="3">
        <v>5.3</v>
      </c>
      <c r="I184" s="3">
        <v>27.0</v>
      </c>
      <c r="J184" s="3">
        <v>417.0</v>
      </c>
      <c r="K184" s="3" t="s">
        <v>78</v>
      </c>
      <c r="M184" s="3" t="s">
        <v>469</v>
      </c>
      <c r="O184" s="3" t="s">
        <v>280</v>
      </c>
      <c r="Q184" s="3" t="s">
        <v>630</v>
      </c>
      <c r="S184" s="3" t="s">
        <v>783</v>
      </c>
    </row>
    <row r="185" ht="15.75" customHeight="1">
      <c r="A185" s="3">
        <v>173.0</v>
      </c>
      <c r="B185" s="3" t="s">
        <v>876</v>
      </c>
      <c r="C185" s="3" t="s">
        <v>877</v>
      </c>
      <c r="D185" s="3" t="s">
        <v>878</v>
      </c>
      <c r="E185" s="3" t="s">
        <v>879</v>
      </c>
      <c r="K185" s="3" t="s">
        <v>78</v>
      </c>
      <c r="M185" s="3" t="s">
        <v>469</v>
      </c>
      <c r="O185" s="3" t="s">
        <v>280</v>
      </c>
      <c r="Q185" s="3" t="s">
        <v>630</v>
      </c>
      <c r="S185" s="3" t="s">
        <v>783</v>
      </c>
    </row>
    <row r="186" ht="15.75" customHeight="1">
      <c r="A186" s="3">
        <v>174.0</v>
      </c>
      <c r="B186" s="3" t="s">
        <v>880</v>
      </c>
      <c r="C186" s="3" t="s">
        <v>881</v>
      </c>
      <c r="D186" s="3" t="s">
        <v>882</v>
      </c>
      <c r="E186" s="3" t="s">
        <v>879</v>
      </c>
      <c r="K186" s="3" t="s">
        <v>883</v>
      </c>
      <c r="M186" s="3" t="s">
        <v>227</v>
      </c>
      <c r="O186" s="3" t="s">
        <v>884</v>
      </c>
      <c r="Q186" s="3" t="s">
        <v>537</v>
      </c>
      <c r="S186" s="3" t="s">
        <v>862</v>
      </c>
      <c r="U186" s="3" t="s">
        <v>280</v>
      </c>
      <c r="W186" s="3" t="s">
        <v>469</v>
      </c>
      <c r="Y186" s="3" t="s">
        <v>84</v>
      </c>
      <c r="AA186" s="3" t="s">
        <v>120</v>
      </c>
    </row>
    <row r="187" ht="15.75" customHeight="1">
      <c r="A187" s="3">
        <v>175.0</v>
      </c>
      <c r="B187" s="3" t="s">
        <v>880</v>
      </c>
      <c r="C187" s="3" t="s">
        <v>881</v>
      </c>
      <c r="D187" s="3" t="s">
        <v>882</v>
      </c>
      <c r="E187" s="3" t="s">
        <v>885</v>
      </c>
      <c r="F187" s="3" t="s">
        <v>886</v>
      </c>
      <c r="G187" s="3">
        <v>224.26</v>
      </c>
      <c r="H187" s="3">
        <v>1.7</v>
      </c>
      <c r="I187" s="3">
        <v>75.3</v>
      </c>
      <c r="J187" s="3">
        <v>327.0</v>
      </c>
      <c r="K187" s="3" t="s">
        <v>883</v>
      </c>
      <c r="M187" s="3" t="s">
        <v>227</v>
      </c>
      <c r="O187" s="3" t="s">
        <v>884</v>
      </c>
      <c r="Q187" s="3" t="s">
        <v>537</v>
      </c>
      <c r="S187" s="3" t="s">
        <v>862</v>
      </c>
      <c r="U187" s="3" t="s">
        <v>280</v>
      </c>
      <c r="W187" s="3" t="s">
        <v>469</v>
      </c>
      <c r="Y187" s="3" t="s">
        <v>84</v>
      </c>
      <c r="AA187" s="3" t="s">
        <v>120</v>
      </c>
    </row>
    <row r="188" ht="15.75" customHeight="1">
      <c r="A188" s="3">
        <v>176.0</v>
      </c>
      <c r="B188" s="3" t="s">
        <v>887</v>
      </c>
      <c r="C188" s="3" t="s">
        <v>888</v>
      </c>
      <c r="D188" s="3" t="s">
        <v>889</v>
      </c>
      <c r="E188" s="3" t="s">
        <v>890</v>
      </c>
      <c r="K188" s="3" t="s">
        <v>460</v>
      </c>
      <c r="L188" s="3">
        <f t="shared" ref="L188:L189" si="40">5.8/67.8</f>
        <v>0.08554572271</v>
      </c>
      <c r="M188" s="3" t="s">
        <v>891</v>
      </c>
      <c r="N188" s="3">
        <f t="shared" ref="N188:N189" si="41">2/67.8</f>
        <v>0.02949852507</v>
      </c>
      <c r="O188" s="3" t="s">
        <v>406</v>
      </c>
      <c r="Q188" s="3" t="s">
        <v>644</v>
      </c>
    </row>
    <row r="189" ht="15.75" customHeight="1">
      <c r="A189" s="3">
        <v>177.0</v>
      </c>
      <c r="B189" s="3" t="s">
        <v>892</v>
      </c>
      <c r="C189" s="3" t="s">
        <v>888</v>
      </c>
      <c r="D189" s="3" t="s">
        <v>889</v>
      </c>
      <c r="E189" s="3" t="s">
        <v>893</v>
      </c>
      <c r="F189" s="3" t="s">
        <v>894</v>
      </c>
      <c r="G189" s="3">
        <v>194.19</v>
      </c>
      <c r="H189" s="3">
        <v>-0.1</v>
      </c>
      <c r="I189" s="3">
        <v>58.4</v>
      </c>
      <c r="J189" s="3">
        <v>293.0</v>
      </c>
      <c r="K189" s="3" t="s">
        <v>460</v>
      </c>
      <c r="L189" s="3">
        <f t="shared" si="40"/>
        <v>0.08554572271</v>
      </c>
      <c r="M189" s="3" t="s">
        <v>891</v>
      </c>
      <c r="N189" s="3">
        <f t="shared" si="41"/>
        <v>0.02949852507</v>
      </c>
      <c r="O189" s="3" t="s">
        <v>406</v>
      </c>
      <c r="Q189" s="3" t="s">
        <v>644</v>
      </c>
    </row>
    <row r="190" ht="15.75" customHeight="1">
      <c r="A190" s="3">
        <v>178.0</v>
      </c>
      <c r="B190" s="3" t="s">
        <v>895</v>
      </c>
      <c r="C190" s="3" t="s">
        <v>896</v>
      </c>
      <c r="D190" s="3" t="s">
        <v>889</v>
      </c>
      <c r="K190" s="3" t="s">
        <v>897</v>
      </c>
      <c r="M190" s="3" t="s">
        <v>186</v>
      </c>
      <c r="O190" s="3" t="s">
        <v>898</v>
      </c>
      <c r="Q190" s="3" t="s">
        <v>99</v>
      </c>
      <c r="S190" s="3" t="s">
        <v>899</v>
      </c>
      <c r="U190" s="3" t="s">
        <v>900</v>
      </c>
      <c r="W190" s="3" t="s">
        <v>145</v>
      </c>
      <c r="Y190" s="3" t="s">
        <v>265</v>
      </c>
      <c r="AA190" s="3" t="s">
        <v>67</v>
      </c>
      <c r="AC190" s="3" t="s">
        <v>901</v>
      </c>
    </row>
    <row r="191" ht="15.75" customHeight="1">
      <c r="A191" s="3">
        <v>179.0</v>
      </c>
      <c r="B191" s="3" t="s">
        <v>895</v>
      </c>
      <c r="C191" s="3" t="s">
        <v>902</v>
      </c>
      <c r="D191" s="3" t="s">
        <v>903</v>
      </c>
      <c r="K191" s="3" t="s">
        <v>897</v>
      </c>
      <c r="M191" s="3" t="s">
        <v>186</v>
      </c>
      <c r="O191" s="3" t="s">
        <v>898</v>
      </c>
      <c r="Q191" s="3" t="s">
        <v>99</v>
      </c>
      <c r="S191" s="3" t="s">
        <v>899</v>
      </c>
      <c r="U191" s="3" t="s">
        <v>900</v>
      </c>
      <c r="W191" s="3" t="s">
        <v>145</v>
      </c>
      <c r="Y191" s="3" t="s">
        <v>265</v>
      </c>
      <c r="AA191" s="3" t="s">
        <v>67</v>
      </c>
      <c r="AC191" s="3" t="s">
        <v>901</v>
      </c>
    </row>
    <row r="192" ht="15.75" customHeight="1">
      <c r="A192" s="3">
        <v>180.0</v>
      </c>
      <c r="B192" s="3" t="s">
        <v>895</v>
      </c>
      <c r="C192" s="3" t="s">
        <v>904</v>
      </c>
      <c r="D192" s="3" t="s">
        <v>795</v>
      </c>
      <c r="E192" s="3" t="s">
        <v>905</v>
      </c>
      <c r="K192" s="3" t="s">
        <v>897</v>
      </c>
      <c r="M192" s="3" t="s">
        <v>186</v>
      </c>
      <c r="O192" s="3" t="s">
        <v>898</v>
      </c>
      <c r="Q192" s="3" t="s">
        <v>99</v>
      </c>
      <c r="S192" s="3" t="s">
        <v>899</v>
      </c>
      <c r="U192" s="3" t="s">
        <v>900</v>
      </c>
      <c r="W192" s="3" t="s">
        <v>145</v>
      </c>
      <c r="Y192" s="3" t="s">
        <v>265</v>
      </c>
      <c r="AA192" s="3" t="s">
        <v>67</v>
      </c>
      <c r="AC192" s="3" t="s">
        <v>901</v>
      </c>
    </row>
    <row r="193" ht="15.75" customHeight="1">
      <c r="A193" s="3">
        <v>181.0</v>
      </c>
      <c r="B193" s="3" t="s">
        <v>906</v>
      </c>
      <c r="C193" s="3" t="s">
        <v>896</v>
      </c>
      <c r="D193" s="3" t="s">
        <v>889</v>
      </c>
      <c r="E193" s="3" t="s">
        <v>907</v>
      </c>
      <c r="K193" s="3" t="s">
        <v>897</v>
      </c>
      <c r="M193" s="3" t="s">
        <v>186</v>
      </c>
      <c r="O193" s="3" t="s">
        <v>898</v>
      </c>
      <c r="Q193" s="3" t="s">
        <v>99</v>
      </c>
      <c r="S193" s="3" t="s">
        <v>899</v>
      </c>
      <c r="U193" s="3" t="s">
        <v>900</v>
      </c>
      <c r="W193" s="3" t="s">
        <v>145</v>
      </c>
      <c r="Y193" s="3" t="s">
        <v>265</v>
      </c>
      <c r="AA193" s="3" t="s">
        <v>67</v>
      </c>
      <c r="AC193" s="3" t="s">
        <v>901</v>
      </c>
    </row>
    <row r="194" ht="15.75" customHeight="1">
      <c r="A194" s="3">
        <v>182.0</v>
      </c>
      <c r="B194" s="3" t="s">
        <v>906</v>
      </c>
      <c r="C194" s="3" t="s">
        <v>908</v>
      </c>
      <c r="D194" s="3" t="s">
        <v>903</v>
      </c>
      <c r="E194" s="3" t="s">
        <v>907</v>
      </c>
      <c r="K194" s="3" t="s">
        <v>897</v>
      </c>
      <c r="M194" s="3" t="s">
        <v>186</v>
      </c>
      <c r="O194" s="3" t="s">
        <v>898</v>
      </c>
      <c r="Q194" s="3" t="s">
        <v>99</v>
      </c>
      <c r="S194" s="3" t="s">
        <v>899</v>
      </c>
      <c r="U194" s="3" t="s">
        <v>900</v>
      </c>
      <c r="W194" s="3" t="s">
        <v>145</v>
      </c>
      <c r="Y194" s="3" t="s">
        <v>265</v>
      </c>
      <c r="AA194" s="3" t="s">
        <v>67</v>
      </c>
      <c r="AC194" s="3" t="s">
        <v>901</v>
      </c>
    </row>
    <row r="195" ht="15.75" customHeight="1">
      <c r="A195" s="3">
        <v>183.0</v>
      </c>
      <c r="B195" s="3" t="s">
        <v>906</v>
      </c>
      <c r="C195" s="3" t="s">
        <v>909</v>
      </c>
      <c r="D195" s="3" t="s">
        <v>795</v>
      </c>
      <c r="E195" s="3" t="s">
        <v>910</v>
      </c>
      <c r="K195" s="3" t="s">
        <v>897</v>
      </c>
      <c r="M195" s="3" t="s">
        <v>186</v>
      </c>
      <c r="O195" s="3" t="s">
        <v>898</v>
      </c>
      <c r="Q195" s="3" t="s">
        <v>99</v>
      </c>
      <c r="S195" s="3" t="s">
        <v>899</v>
      </c>
      <c r="U195" s="3" t="s">
        <v>900</v>
      </c>
      <c r="W195" s="3" t="s">
        <v>145</v>
      </c>
      <c r="Y195" s="3" t="s">
        <v>265</v>
      </c>
      <c r="AA195" s="3" t="s">
        <v>67</v>
      </c>
      <c r="AC195" s="3" t="s">
        <v>901</v>
      </c>
    </row>
    <row r="196" ht="15.75" customHeight="1">
      <c r="A196" s="3">
        <v>184.0</v>
      </c>
      <c r="B196" s="3" t="s">
        <v>911</v>
      </c>
      <c r="C196" s="3" t="s">
        <v>888</v>
      </c>
      <c r="D196" s="3" t="s">
        <v>889</v>
      </c>
      <c r="E196" s="3" t="s">
        <v>910</v>
      </c>
      <c r="F196" s="3" t="s">
        <v>912</v>
      </c>
      <c r="G196" s="3">
        <v>198.22</v>
      </c>
      <c r="H196" s="3">
        <v>1.4</v>
      </c>
      <c r="I196" s="3">
        <v>58.9</v>
      </c>
      <c r="J196" s="3">
        <v>151.0</v>
      </c>
      <c r="K196" s="3" t="s">
        <v>913</v>
      </c>
      <c r="L196" s="3">
        <f t="shared" ref="L196:L197" si="42">2/67.8</f>
        <v>0.02949852507</v>
      </c>
      <c r="M196" s="3" t="s">
        <v>914</v>
      </c>
      <c r="N196" s="3">
        <f t="shared" ref="N196:N197" si="43">5.8/67.8</f>
        <v>0.08554572271</v>
      </c>
      <c r="O196" s="3" t="s">
        <v>406</v>
      </c>
      <c r="Q196" s="3" t="s">
        <v>915</v>
      </c>
    </row>
    <row r="197" ht="15.75" customHeight="1">
      <c r="A197" s="3">
        <v>185.0</v>
      </c>
      <c r="B197" s="3" t="s">
        <v>911</v>
      </c>
      <c r="C197" s="3" t="s">
        <v>888</v>
      </c>
      <c r="D197" s="3" t="s">
        <v>889</v>
      </c>
      <c r="E197" s="3" t="s">
        <v>916</v>
      </c>
      <c r="K197" s="3" t="s">
        <v>913</v>
      </c>
      <c r="L197" s="3">
        <f t="shared" si="42"/>
        <v>0.02949852507</v>
      </c>
      <c r="M197" s="3" t="s">
        <v>914</v>
      </c>
      <c r="N197" s="3">
        <f t="shared" si="43"/>
        <v>0.08554572271</v>
      </c>
      <c r="O197" s="3" t="s">
        <v>406</v>
      </c>
      <c r="Q197" s="3" t="s">
        <v>915</v>
      </c>
    </row>
    <row r="198" ht="15.75" customHeight="1">
      <c r="A198" s="3">
        <v>186.0</v>
      </c>
      <c r="B198" s="3" t="s">
        <v>917</v>
      </c>
      <c r="C198" s="3" t="s">
        <v>888</v>
      </c>
      <c r="D198" s="3" t="s">
        <v>889</v>
      </c>
      <c r="E198" s="3" t="s">
        <v>918</v>
      </c>
      <c r="K198" s="3" t="s">
        <v>919</v>
      </c>
      <c r="M198" s="3" t="s">
        <v>466</v>
      </c>
      <c r="O198" s="3" t="s">
        <v>920</v>
      </c>
      <c r="Q198" s="3" t="s">
        <v>788</v>
      </c>
      <c r="S198" s="3" t="s">
        <v>921</v>
      </c>
      <c r="U198" s="3" t="s">
        <v>468</v>
      </c>
      <c r="W198" s="3" t="s">
        <v>784</v>
      </c>
      <c r="Y198" s="3" t="s">
        <v>922</v>
      </c>
    </row>
    <row r="199" ht="15.75" customHeight="1">
      <c r="A199" s="3">
        <v>187.0</v>
      </c>
      <c r="B199" s="3" t="s">
        <v>917</v>
      </c>
      <c r="C199" s="3" t="s">
        <v>923</v>
      </c>
      <c r="D199" s="3" t="s">
        <v>903</v>
      </c>
      <c r="E199" s="3" t="s">
        <v>924</v>
      </c>
      <c r="K199" s="3" t="s">
        <v>919</v>
      </c>
      <c r="M199" s="3" t="s">
        <v>466</v>
      </c>
      <c r="O199" s="3" t="s">
        <v>920</v>
      </c>
      <c r="Q199" s="3" t="s">
        <v>788</v>
      </c>
      <c r="S199" s="3" t="s">
        <v>921</v>
      </c>
      <c r="U199" s="3" t="s">
        <v>468</v>
      </c>
      <c r="W199" s="3" t="s">
        <v>784</v>
      </c>
      <c r="Y199" s="3" t="s">
        <v>922</v>
      </c>
    </row>
    <row r="200" ht="15.75" customHeight="1">
      <c r="A200" s="3">
        <v>188.0</v>
      </c>
      <c r="B200" s="3" t="s">
        <v>917</v>
      </c>
      <c r="C200" s="3" t="s">
        <v>925</v>
      </c>
      <c r="D200" s="3" t="s">
        <v>795</v>
      </c>
      <c r="E200" s="3" t="s">
        <v>926</v>
      </c>
      <c r="K200" s="3" t="s">
        <v>919</v>
      </c>
      <c r="M200" s="3" t="s">
        <v>466</v>
      </c>
      <c r="O200" s="3" t="s">
        <v>920</v>
      </c>
      <c r="Q200" s="3" t="s">
        <v>788</v>
      </c>
      <c r="S200" s="3" t="s">
        <v>921</v>
      </c>
      <c r="U200" s="3" t="s">
        <v>468</v>
      </c>
      <c r="W200" s="3" t="s">
        <v>784</v>
      </c>
      <c r="Y200" s="3" t="s">
        <v>922</v>
      </c>
    </row>
    <row r="201" ht="15.75" customHeight="1">
      <c r="A201" s="3">
        <v>189.0</v>
      </c>
      <c r="B201" s="3" t="s">
        <v>927</v>
      </c>
      <c r="C201" s="3" t="s">
        <v>928</v>
      </c>
      <c r="D201" s="3" t="s">
        <v>610</v>
      </c>
      <c r="E201" s="3" t="s">
        <v>926</v>
      </c>
      <c r="K201" s="3" t="s">
        <v>929</v>
      </c>
      <c r="M201" s="3" t="s">
        <v>930</v>
      </c>
      <c r="O201" s="3" t="s">
        <v>79</v>
      </c>
      <c r="Q201" s="3" t="s">
        <v>585</v>
      </c>
      <c r="S201" s="3" t="s">
        <v>931</v>
      </c>
      <c r="U201" s="3" t="s">
        <v>468</v>
      </c>
    </row>
    <row r="202" ht="15.75" customHeight="1">
      <c r="A202" s="3">
        <v>190.0</v>
      </c>
      <c r="B202" s="3" t="s">
        <v>927</v>
      </c>
      <c r="C202" s="3" t="s">
        <v>932</v>
      </c>
      <c r="D202" s="3" t="s">
        <v>933</v>
      </c>
      <c r="K202" s="3" t="s">
        <v>929</v>
      </c>
      <c r="M202" s="3" t="s">
        <v>930</v>
      </c>
      <c r="O202" s="3" t="s">
        <v>79</v>
      </c>
      <c r="Q202" s="3" t="s">
        <v>585</v>
      </c>
      <c r="S202" s="3" t="s">
        <v>931</v>
      </c>
      <c r="U202" s="3" t="s">
        <v>468</v>
      </c>
    </row>
    <row r="203" ht="15.75" customHeight="1">
      <c r="A203" s="3">
        <v>191.0</v>
      </c>
      <c r="B203" s="3" t="s">
        <v>934</v>
      </c>
      <c r="C203" s="3" t="s">
        <v>935</v>
      </c>
      <c r="D203" s="3" t="s">
        <v>936</v>
      </c>
      <c r="E203" s="3" t="s">
        <v>937</v>
      </c>
      <c r="K203" s="3" t="s">
        <v>356</v>
      </c>
      <c r="M203" s="3" t="s">
        <v>938</v>
      </c>
    </row>
    <row r="204" ht="15.75" customHeight="1">
      <c r="A204" s="3">
        <v>192.0</v>
      </c>
      <c r="B204" s="3" t="s">
        <v>934</v>
      </c>
      <c r="C204" s="3" t="s">
        <v>939</v>
      </c>
      <c r="D204" s="3" t="s">
        <v>933</v>
      </c>
      <c r="E204" s="3" t="s">
        <v>940</v>
      </c>
      <c r="K204" s="3" t="s">
        <v>356</v>
      </c>
      <c r="M204" s="3" t="s">
        <v>938</v>
      </c>
    </row>
    <row r="205" ht="15.75" customHeight="1">
      <c r="A205" s="3">
        <v>193.0</v>
      </c>
      <c r="B205" s="3" t="s">
        <v>941</v>
      </c>
      <c r="C205" s="3" t="s">
        <v>942</v>
      </c>
      <c r="D205" s="3" t="s">
        <v>943</v>
      </c>
      <c r="E205" s="3" t="s">
        <v>944</v>
      </c>
      <c r="K205" s="3" t="s">
        <v>945</v>
      </c>
      <c r="M205" s="3" t="s">
        <v>946</v>
      </c>
      <c r="O205" s="3" t="s">
        <v>947</v>
      </c>
      <c r="Q205" s="3" t="s">
        <v>948</v>
      </c>
      <c r="S205" s="3" t="s">
        <v>949</v>
      </c>
      <c r="U205" s="3" t="s">
        <v>630</v>
      </c>
    </row>
    <row r="206" ht="15.75" customHeight="1">
      <c r="A206" s="3">
        <v>194.0</v>
      </c>
      <c r="B206" s="3" t="s">
        <v>941</v>
      </c>
      <c r="C206" s="3" t="s">
        <v>942</v>
      </c>
      <c r="D206" s="3" t="s">
        <v>943</v>
      </c>
      <c r="E206" s="3" t="s">
        <v>950</v>
      </c>
      <c r="F206" s="3" t="s">
        <v>951</v>
      </c>
      <c r="G206" s="3">
        <v>495.7</v>
      </c>
      <c r="H206" s="3">
        <v>10.0</v>
      </c>
      <c r="I206" s="3">
        <v>81.7</v>
      </c>
      <c r="J206" s="3">
        <v>579.0</v>
      </c>
      <c r="K206" s="3" t="s">
        <v>945</v>
      </c>
      <c r="M206" s="3" t="s">
        <v>946</v>
      </c>
      <c r="O206" s="3" t="s">
        <v>947</v>
      </c>
      <c r="Q206" s="3" t="s">
        <v>948</v>
      </c>
      <c r="S206" s="3" t="s">
        <v>949</v>
      </c>
      <c r="U206" s="3" t="s">
        <v>630</v>
      </c>
    </row>
    <row r="207" ht="15.75" customHeight="1">
      <c r="A207" s="3">
        <v>195.0</v>
      </c>
      <c r="B207" s="3" t="s">
        <v>952</v>
      </c>
      <c r="C207" s="3" t="s">
        <v>953</v>
      </c>
      <c r="D207" s="3" t="s">
        <v>954</v>
      </c>
      <c r="E207" s="3" t="s">
        <v>950</v>
      </c>
      <c r="F207" s="3" t="s">
        <v>951</v>
      </c>
      <c r="G207" s="3">
        <v>495.7</v>
      </c>
      <c r="H207" s="3">
        <v>10.0</v>
      </c>
      <c r="I207" s="3">
        <v>81.7</v>
      </c>
      <c r="J207" s="3">
        <v>579.0</v>
      </c>
      <c r="K207" s="3" t="s">
        <v>955</v>
      </c>
      <c r="M207" s="3" t="s">
        <v>956</v>
      </c>
      <c r="O207" s="3" t="s">
        <v>957</v>
      </c>
      <c r="Q207" s="3" t="s">
        <v>234</v>
      </c>
      <c r="S207" s="3" t="s">
        <v>163</v>
      </c>
      <c r="U207" s="3" t="s">
        <v>958</v>
      </c>
      <c r="W207" s="3" t="s">
        <v>235</v>
      </c>
      <c r="Y207" s="3" t="s">
        <v>233</v>
      </c>
      <c r="AA207" s="3" t="s">
        <v>236</v>
      </c>
      <c r="AC207" s="3" t="s">
        <v>132</v>
      </c>
      <c r="AE207" s="3" t="s">
        <v>135</v>
      </c>
      <c r="AG207" s="3" t="s">
        <v>170</v>
      </c>
    </row>
    <row r="208" ht="15.75" customHeight="1">
      <c r="A208" s="3">
        <v>196.0</v>
      </c>
      <c r="B208" s="3" t="s">
        <v>952</v>
      </c>
      <c r="C208" s="3" t="s">
        <v>959</v>
      </c>
      <c r="D208" s="3" t="s">
        <v>933</v>
      </c>
      <c r="E208" s="3" t="s">
        <v>960</v>
      </c>
      <c r="K208" s="3" t="s">
        <v>955</v>
      </c>
      <c r="M208" s="3" t="s">
        <v>956</v>
      </c>
      <c r="O208" s="3" t="s">
        <v>957</v>
      </c>
      <c r="Q208" s="3" t="s">
        <v>234</v>
      </c>
      <c r="S208" s="3" t="s">
        <v>163</v>
      </c>
      <c r="U208" s="3" t="s">
        <v>958</v>
      </c>
      <c r="W208" s="3" t="s">
        <v>235</v>
      </c>
      <c r="Y208" s="3" t="s">
        <v>233</v>
      </c>
      <c r="AA208" s="3" t="s">
        <v>233</v>
      </c>
      <c r="AC208" s="3" t="s">
        <v>132</v>
      </c>
      <c r="AE208" s="3" t="s">
        <v>135</v>
      </c>
      <c r="AG208" s="3" t="s">
        <v>170</v>
      </c>
    </row>
    <row r="209" ht="15.75" customHeight="1">
      <c r="A209" s="3">
        <v>197.0</v>
      </c>
      <c r="B209" s="3" t="s">
        <v>961</v>
      </c>
      <c r="C209" s="3" t="s">
        <v>962</v>
      </c>
      <c r="D209" s="3" t="s">
        <v>954</v>
      </c>
      <c r="E209" s="3" t="s">
        <v>960</v>
      </c>
      <c r="F209" s="3" t="s">
        <v>951</v>
      </c>
      <c r="G209" s="3">
        <v>495.7</v>
      </c>
      <c r="H209" s="3">
        <v>10.0</v>
      </c>
      <c r="I209" s="3">
        <v>81.7</v>
      </c>
      <c r="J209" s="3">
        <v>579.0</v>
      </c>
      <c r="K209" s="3" t="s">
        <v>955</v>
      </c>
      <c r="M209" s="3" t="s">
        <v>956</v>
      </c>
      <c r="O209" s="3" t="s">
        <v>957</v>
      </c>
      <c r="Q209" s="3" t="s">
        <v>234</v>
      </c>
      <c r="S209" s="3" t="s">
        <v>163</v>
      </c>
      <c r="U209" s="3" t="s">
        <v>958</v>
      </c>
      <c r="W209" s="3" t="s">
        <v>235</v>
      </c>
      <c r="Y209" s="3" t="s">
        <v>233</v>
      </c>
      <c r="AA209" s="3" t="s">
        <v>233</v>
      </c>
      <c r="AC209" s="3" t="s">
        <v>132</v>
      </c>
      <c r="AE209" s="3" t="s">
        <v>135</v>
      </c>
      <c r="AG209" s="3" t="s">
        <v>170</v>
      </c>
    </row>
    <row r="210" ht="15.75" customHeight="1">
      <c r="A210" s="3">
        <v>198.0</v>
      </c>
      <c r="B210" s="3" t="s">
        <v>961</v>
      </c>
      <c r="C210" s="3" t="s">
        <v>932</v>
      </c>
      <c r="D210" s="3" t="s">
        <v>933</v>
      </c>
      <c r="E210" s="3" t="s">
        <v>963</v>
      </c>
      <c r="K210" s="3" t="s">
        <v>955</v>
      </c>
      <c r="M210" s="3" t="s">
        <v>956</v>
      </c>
      <c r="O210" s="3" t="s">
        <v>957</v>
      </c>
      <c r="Q210" s="3" t="s">
        <v>234</v>
      </c>
      <c r="S210" s="3" t="s">
        <v>163</v>
      </c>
      <c r="U210" s="3" t="s">
        <v>958</v>
      </c>
      <c r="W210" s="3" t="s">
        <v>235</v>
      </c>
      <c r="Y210" s="3" t="s">
        <v>233</v>
      </c>
      <c r="AA210" s="3" t="s">
        <v>233</v>
      </c>
      <c r="AC210" s="3" t="s">
        <v>132</v>
      </c>
      <c r="AE210" s="3" t="s">
        <v>135</v>
      </c>
      <c r="AG210" s="3" t="s">
        <v>170</v>
      </c>
    </row>
    <row r="211" ht="15.75" customHeight="1">
      <c r="A211" s="3">
        <v>199.0</v>
      </c>
      <c r="B211" s="3" t="s">
        <v>964</v>
      </c>
      <c r="C211" s="3" t="s">
        <v>965</v>
      </c>
      <c r="D211" s="3" t="s">
        <v>966</v>
      </c>
      <c r="E211" s="3" t="s">
        <v>963</v>
      </c>
      <c r="F211" s="3" t="s">
        <v>967</v>
      </c>
      <c r="G211" s="3">
        <v>461.5</v>
      </c>
      <c r="H211" s="3">
        <v>4.0</v>
      </c>
      <c r="I211" s="3">
        <v>33.0</v>
      </c>
      <c r="J211" s="3">
        <v>0.0</v>
      </c>
      <c r="K211" s="3" t="s">
        <v>968</v>
      </c>
      <c r="M211" s="3" t="s">
        <v>741</v>
      </c>
      <c r="O211" s="3" t="s">
        <v>969</v>
      </c>
      <c r="Q211" s="3" t="s">
        <v>930</v>
      </c>
      <c r="S211" s="3" t="s">
        <v>948</v>
      </c>
      <c r="U211" s="3" t="s">
        <v>467</v>
      </c>
      <c r="W211" s="3" t="s">
        <v>862</v>
      </c>
      <c r="Y211" s="3" t="s">
        <v>784</v>
      </c>
      <c r="AA211" s="3" t="s">
        <v>84</v>
      </c>
      <c r="AC211" s="3" t="s">
        <v>120</v>
      </c>
      <c r="AE211" s="3" t="s">
        <v>970</v>
      </c>
      <c r="AG211" s="3" t="s">
        <v>971</v>
      </c>
      <c r="AI211" s="3" t="s">
        <v>83</v>
      </c>
      <c r="AK211" s="3" t="s">
        <v>948</v>
      </c>
      <c r="AM211" s="3" t="s">
        <v>585</v>
      </c>
      <c r="AO211" s="3" t="s">
        <v>467</v>
      </c>
      <c r="AQ211" s="3" t="s">
        <v>468</v>
      </c>
    </row>
    <row r="212" ht="15.75" customHeight="1">
      <c r="A212" s="3">
        <v>200.0</v>
      </c>
      <c r="B212" s="3" t="s">
        <v>964</v>
      </c>
      <c r="C212" s="3" t="s">
        <v>972</v>
      </c>
      <c r="D212" s="3" t="s">
        <v>943</v>
      </c>
      <c r="E212" s="3" t="s">
        <v>963</v>
      </c>
      <c r="F212" s="3" t="s">
        <v>967</v>
      </c>
      <c r="G212" s="3">
        <v>461.5</v>
      </c>
      <c r="H212" s="3">
        <v>4.0</v>
      </c>
      <c r="I212" s="3">
        <v>33.0</v>
      </c>
      <c r="J212" s="3">
        <v>0.0</v>
      </c>
      <c r="K212" s="3" t="s">
        <v>968</v>
      </c>
      <c r="M212" s="3" t="s">
        <v>741</v>
      </c>
      <c r="O212" s="3" t="s">
        <v>969</v>
      </c>
      <c r="Q212" s="3" t="s">
        <v>930</v>
      </c>
      <c r="S212" s="3" t="s">
        <v>948</v>
      </c>
      <c r="U212" s="3" t="s">
        <v>467</v>
      </c>
      <c r="W212" s="3" t="s">
        <v>862</v>
      </c>
      <c r="Y212" s="3" t="s">
        <v>784</v>
      </c>
      <c r="AA212" s="3" t="s">
        <v>84</v>
      </c>
      <c r="AC212" s="3" t="s">
        <v>120</v>
      </c>
      <c r="AE212" s="3" t="s">
        <v>970</v>
      </c>
      <c r="AG212" s="3" t="s">
        <v>971</v>
      </c>
      <c r="AI212" s="3" t="s">
        <v>83</v>
      </c>
      <c r="AK212" s="3" t="s">
        <v>948</v>
      </c>
      <c r="AM212" s="3" t="s">
        <v>585</v>
      </c>
      <c r="AO212" s="3" t="s">
        <v>467</v>
      </c>
      <c r="AQ212" s="3" t="s">
        <v>468</v>
      </c>
    </row>
    <row r="213" ht="15.75" customHeight="1">
      <c r="A213" s="3">
        <v>201.0</v>
      </c>
      <c r="B213" s="3" t="s">
        <v>973</v>
      </c>
      <c r="C213" s="3" t="s">
        <v>942</v>
      </c>
      <c r="D213" s="3" t="s">
        <v>943</v>
      </c>
      <c r="E213" s="3" t="s">
        <v>974</v>
      </c>
      <c r="F213" s="3" t="s">
        <v>975</v>
      </c>
      <c r="G213" s="3">
        <v>180.16</v>
      </c>
      <c r="H213" s="3">
        <v>1.2</v>
      </c>
      <c r="I213" s="3">
        <v>63.6</v>
      </c>
      <c r="J213" s="3">
        <v>212.0</v>
      </c>
      <c r="K213" s="3" t="s">
        <v>976</v>
      </c>
      <c r="M213" s="3" t="s">
        <v>96</v>
      </c>
      <c r="O213" s="3" t="s">
        <v>82</v>
      </c>
      <c r="Q213" s="3" t="s">
        <v>977</v>
      </c>
      <c r="S213" s="3" t="s">
        <v>978</v>
      </c>
      <c r="U213" s="3" t="s">
        <v>979</v>
      </c>
      <c r="W213" s="3" t="s">
        <v>96</v>
      </c>
      <c r="Y213" s="3" t="s">
        <v>82</v>
      </c>
      <c r="AA213" s="3" t="s">
        <v>78</v>
      </c>
      <c r="AC213" s="3" t="s">
        <v>977</v>
      </c>
    </row>
    <row r="214" ht="15.75" customHeight="1">
      <c r="A214" s="3">
        <v>202.0</v>
      </c>
      <c r="B214" s="3" t="s">
        <v>973</v>
      </c>
      <c r="C214" s="3" t="s">
        <v>959</v>
      </c>
      <c r="D214" s="3" t="s">
        <v>933</v>
      </c>
      <c r="E214" s="3" t="s">
        <v>893</v>
      </c>
      <c r="F214" s="3" t="s">
        <v>894</v>
      </c>
      <c r="G214" s="3">
        <v>194.19</v>
      </c>
      <c r="H214" s="3">
        <v>-0.1</v>
      </c>
      <c r="I214" s="3">
        <v>58.4</v>
      </c>
      <c r="J214" s="3">
        <v>293.0</v>
      </c>
      <c r="K214" s="3" t="s">
        <v>976</v>
      </c>
      <c r="M214" s="3" t="s">
        <v>96</v>
      </c>
      <c r="O214" s="3" t="s">
        <v>82</v>
      </c>
      <c r="Q214" s="3" t="s">
        <v>977</v>
      </c>
      <c r="S214" s="3" t="s">
        <v>978</v>
      </c>
      <c r="U214" s="3" t="s">
        <v>979</v>
      </c>
      <c r="W214" s="3" t="s">
        <v>96</v>
      </c>
      <c r="Y214" s="3" t="s">
        <v>82</v>
      </c>
      <c r="AA214" s="3" t="s">
        <v>78</v>
      </c>
      <c r="AC214" s="3" t="s">
        <v>977</v>
      </c>
    </row>
    <row r="215" ht="15.75" customHeight="1">
      <c r="A215" s="3">
        <v>203.0</v>
      </c>
      <c r="B215" s="3" t="s">
        <v>980</v>
      </c>
      <c r="C215" s="3" t="s">
        <v>981</v>
      </c>
      <c r="D215" s="3" t="s">
        <v>982</v>
      </c>
      <c r="E215" s="3" t="s">
        <v>963</v>
      </c>
      <c r="F215" s="3" t="s">
        <v>967</v>
      </c>
      <c r="G215" s="3">
        <v>461.5</v>
      </c>
      <c r="H215" s="3">
        <v>4.0</v>
      </c>
      <c r="I215" s="3">
        <v>33.0</v>
      </c>
      <c r="J215" s="3">
        <v>0.0</v>
      </c>
      <c r="K215" s="3" t="s">
        <v>983</v>
      </c>
      <c r="M215" s="3" t="s">
        <v>741</v>
      </c>
      <c r="O215" s="3" t="s">
        <v>984</v>
      </c>
      <c r="Q215" s="3" t="s">
        <v>985</v>
      </c>
      <c r="S215" s="3" t="s">
        <v>986</v>
      </c>
      <c r="U215" s="3" t="s">
        <v>412</v>
      </c>
      <c r="W215" s="3" t="s">
        <v>512</v>
      </c>
      <c r="Y215" s="3" t="s">
        <v>391</v>
      </c>
      <c r="AA215" s="3" t="s">
        <v>84</v>
      </c>
    </row>
    <row r="216" ht="15.75" customHeight="1">
      <c r="A216" s="3">
        <v>204.0</v>
      </c>
      <c r="B216" s="3" t="s">
        <v>987</v>
      </c>
      <c r="C216" s="3" t="s">
        <v>988</v>
      </c>
      <c r="D216" s="3" t="s">
        <v>989</v>
      </c>
      <c r="E216" s="3" t="s">
        <v>974</v>
      </c>
      <c r="F216" s="3" t="s">
        <v>975</v>
      </c>
      <c r="G216" s="3">
        <v>180.16</v>
      </c>
      <c r="H216" s="3">
        <v>1.2</v>
      </c>
      <c r="I216" s="3">
        <v>63.6</v>
      </c>
      <c r="J216" s="3">
        <v>212.0</v>
      </c>
      <c r="K216" s="3" t="s">
        <v>990</v>
      </c>
      <c r="M216" s="3" t="s">
        <v>991</v>
      </c>
      <c r="O216" s="3" t="s">
        <v>992</v>
      </c>
      <c r="Q216" s="3" t="s">
        <v>993</v>
      </c>
      <c r="S216" s="3" t="s">
        <v>227</v>
      </c>
      <c r="U216" s="3" t="s">
        <v>833</v>
      </c>
      <c r="W216" s="3" t="s">
        <v>994</v>
      </c>
      <c r="Y216" s="3" t="s">
        <v>995</v>
      </c>
      <c r="AA216" s="3" t="s">
        <v>996</v>
      </c>
      <c r="AC216" s="3" t="s">
        <v>687</v>
      </c>
      <c r="AE216" s="3" t="s">
        <v>227</v>
      </c>
      <c r="AG216" s="3" t="s">
        <v>997</v>
      </c>
      <c r="AI216" s="3" t="s">
        <v>998</v>
      </c>
      <c r="AK216" s="3" t="s">
        <v>999</v>
      </c>
      <c r="AM216" s="3" t="s">
        <v>1000</v>
      </c>
      <c r="AO216" s="3" t="s">
        <v>120</v>
      </c>
      <c r="AQ216" s="3" t="s">
        <v>996</v>
      </c>
      <c r="AR216" s="3" t="s">
        <v>391</v>
      </c>
      <c r="AT216" s="3" t="s">
        <v>84</v>
      </c>
      <c r="AV216" s="3" t="s">
        <v>787</v>
      </c>
    </row>
    <row r="217" ht="15.75" customHeight="1">
      <c r="A217" s="3">
        <v>205.0</v>
      </c>
      <c r="B217" s="3" t="s">
        <v>987</v>
      </c>
      <c r="C217" s="3" t="s">
        <v>988</v>
      </c>
      <c r="D217" s="3" t="s">
        <v>989</v>
      </c>
      <c r="E217" s="3" t="s">
        <v>893</v>
      </c>
      <c r="F217" s="3" t="s">
        <v>894</v>
      </c>
      <c r="G217" s="3">
        <v>194.19</v>
      </c>
      <c r="H217" s="3">
        <v>-0.1</v>
      </c>
      <c r="I217" s="3">
        <v>58.4</v>
      </c>
      <c r="J217" s="3">
        <v>293.0</v>
      </c>
      <c r="K217" s="3" t="s">
        <v>990</v>
      </c>
      <c r="M217" s="3" t="s">
        <v>991</v>
      </c>
      <c r="O217" s="3" t="s">
        <v>992</v>
      </c>
      <c r="Q217" s="3" t="s">
        <v>993</v>
      </c>
      <c r="S217" s="3" t="s">
        <v>227</v>
      </c>
      <c r="U217" s="3" t="s">
        <v>833</v>
      </c>
      <c r="W217" s="3" t="s">
        <v>994</v>
      </c>
      <c r="Y217" s="3" t="s">
        <v>995</v>
      </c>
      <c r="AA217" s="3" t="s">
        <v>996</v>
      </c>
      <c r="AC217" s="3" t="s">
        <v>687</v>
      </c>
      <c r="AE217" s="3" t="s">
        <v>227</v>
      </c>
      <c r="AG217" s="3" t="s">
        <v>997</v>
      </c>
      <c r="AI217" s="3" t="s">
        <v>998</v>
      </c>
      <c r="AK217" s="3" t="s">
        <v>999</v>
      </c>
      <c r="AM217" s="3" t="s">
        <v>1000</v>
      </c>
      <c r="AO217" s="3" t="s">
        <v>120</v>
      </c>
      <c r="AQ217" s="3" t="s">
        <v>996</v>
      </c>
      <c r="AR217" s="3" t="s">
        <v>391</v>
      </c>
      <c r="AT217" s="3" t="s">
        <v>84</v>
      </c>
      <c r="AV217" s="3" t="s">
        <v>787</v>
      </c>
    </row>
    <row r="218" ht="15.75" customHeight="1">
      <c r="A218" s="3">
        <v>206.0</v>
      </c>
      <c r="B218" s="3" t="s">
        <v>1001</v>
      </c>
      <c r="C218" s="3" t="s">
        <v>1002</v>
      </c>
      <c r="D218" s="3" t="s">
        <v>1003</v>
      </c>
      <c r="E218" s="3" t="s">
        <v>963</v>
      </c>
      <c r="F218" s="3" t="s">
        <v>967</v>
      </c>
      <c r="G218" s="3">
        <v>461.5</v>
      </c>
      <c r="H218" s="3">
        <v>4.0</v>
      </c>
      <c r="I218" s="3">
        <v>33.0</v>
      </c>
      <c r="J218" s="3">
        <v>0.0</v>
      </c>
      <c r="K218" s="3" t="s">
        <v>227</v>
      </c>
      <c r="M218" s="3" t="s">
        <v>1004</v>
      </c>
      <c r="O218" s="3" t="s">
        <v>120</v>
      </c>
      <c r="Q218" s="3" t="s">
        <v>1005</v>
      </c>
      <c r="S218" s="3" t="s">
        <v>1006</v>
      </c>
      <c r="U218" s="3" t="s">
        <v>955</v>
      </c>
      <c r="W218" s="3" t="s">
        <v>1007</v>
      </c>
      <c r="Y218" s="3" t="s">
        <v>1008</v>
      </c>
      <c r="AA218" s="3" t="s">
        <v>394</v>
      </c>
      <c r="AC218" s="3" t="s">
        <v>338</v>
      </c>
      <c r="AE218" s="3" t="s">
        <v>1009</v>
      </c>
      <c r="AG218" s="3" t="s">
        <v>395</v>
      </c>
    </row>
    <row r="219" ht="15.75" customHeight="1">
      <c r="A219" s="3">
        <v>207.0</v>
      </c>
      <c r="B219" s="3" t="s">
        <v>1001</v>
      </c>
      <c r="C219" s="3" t="s">
        <v>1002</v>
      </c>
      <c r="D219" s="3" t="s">
        <v>1003</v>
      </c>
      <c r="E219" s="3" t="s">
        <v>963</v>
      </c>
      <c r="F219" s="3" t="s">
        <v>967</v>
      </c>
      <c r="G219" s="3">
        <v>461.5</v>
      </c>
      <c r="H219" s="3">
        <v>4.0</v>
      </c>
      <c r="I219" s="3">
        <v>33.0</v>
      </c>
      <c r="J219" s="3">
        <v>0.0</v>
      </c>
      <c r="K219" s="3" t="s">
        <v>227</v>
      </c>
      <c r="M219" s="3" t="s">
        <v>1004</v>
      </c>
      <c r="O219" s="3" t="s">
        <v>120</v>
      </c>
      <c r="Q219" s="3" t="s">
        <v>1005</v>
      </c>
      <c r="S219" s="3" t="s">
        <v>1006</v>
      </c>
      <c r="U219" s="3" t="s">
        <v>955</v>
      </c>
      <c r="W219" s="3" t="s">
        <v>1007</v>
      </c>
      <c r="Y219" s="3" t="s">
        <v>1008</v>
      </c>
      <c r="AA219" s="3" t="s">
        <v>394</v>
      </c>
      <c r="AC219" s="3" t="s">
        <v>338</v>
      </c>
      <c r="AE219" s="3" t="s">
        <v>1009</v>
      </c>
      <c r="AG219" s="3" t="s">
        <v>395</v>
      </c>
    </row>
    <row r="220" ht="15.75" customHeight="1">
      <c r="A220" s="3">
        <v>208.0</v>
      </c>
      <c r="B220" s="3" t="s">
        <v>1010</v>
      </c>
      <c r="C220" s="3" t="s">
        <v>1011</v>
      </c>
      <c r="D220" s="3" t="s">
        <v>1012</v>
      </c>
      <c r="E220" s="3" t="s">
        <v>963</v>
      </c>
      <c r="F220" s="3" t="s">
        <v>967</v>
      </c>
      <c r="G220" s="3">
        <v>461.5</v>
      </c>
      <c r="H220" s="3">
        <v>4.0</v>
      </c>
      <c r="I220" s="3">
        <v>33.0</v>
      </c>
      <c r="J220" s="3">
        <v>0.0</v>
      </c>
      <c r="K220" s="3" t="s">
        <v>484</v>
      </c>
      <c r="M220" s="3" t="s">
        <v>78</v>
      </c>
      <c r="O220" s="3" t="s">
        <v>95</v>
      </c>
      <c r="Q220" s="3" t="s">
        <v>81</v>
      </c>
      <c r="S220" s="3" t="s">
        <v>82</v>
      </c>
      <c r="U220" s="3" t="s">
        <v>79</v>
      </c>
      <c r="W220" s="3" t="s">
        <v>930</v>
      </c>
      <c r="Y220" s="3" t="s">
        <v>931</v>
      </c>
      <c r="AA220" s="3" t="s">
        <v>787</v>
      </c>
      <c r="AC220" s="3" t="s">
        <v>84</v>
      </c>
      <c r="AE220" s="3" t="s">
        <v>969</v>
      </c>
    </row>
    <row r="221" ht="15.75" customHeight="1">
      <c r="A221" s="3">
        <v>209.0</v>
      </c>
      <c r="B221" s="3" t="s">
        <v>1010</v>
      </c>
      <c r="C221" s="3" t="s">
        <v>1013</v>
      </c>
      <c r="D221" s="3" t="s">
        <v>1014</v>
      </c>
      <c r="E221" s="3" t="s">
        <v>974</v>
      </c>
      <c r="F221" s="3" t="s">
        <v>975</v>
      </c>
      <c r="G221" s="3">
        <v>180.16</v>
      </c>
      <c r="H221" s="3">
        <v>1.2</v>
      </c>
      <c r="I221" s="3">
        <v>63.6</v>
      </c>
      <c r="J221" s="3">
        <v>212.0</v>
      </c>
      <c r="K221" s="3" t="s">
        <v>484</v>
      </c>
      <c r="M221" s="3" t="s">
        <v>78</v>
      </c>
      <c r="O221" s="3" t="s">
        <v>95</v>
      </c>
      <c r="Q221" s="3" t="s">
        <v>81</v>
      </c>
      <c r="S221" s="3" t="s">
        <v>82</v>
      </c>
      <c r="U221" s="3" t="s">
        <v>79</v>
      </c>
      <c r="W221" s="3" t="s">
        <v>930</v>
      </c>
      <c r="Y221" s="3" t="s">
        <v>931</v>
      </c>
      <c r="AA221" s="3" t="s">
        <v>787</v>
      </c>
      <c r="AC221" s="3" t="s">
        <v>84</v>
      </c>
      <c r="AE221" s="3" t="s">
        <v>969</v>
      </c>
    </row>
    <row r="222" ht="15.75" customHeight="1">
      <c r="A222" s="3">
        <v>210.0</v>
      </c>
      <c r="B222" s="3" t="s">
        <v>1015</v>
      </c>
      <c r="C222" s="3" t="s">
        <v>1016</v>
      </c>
      <c r="D222" s="3" t="s">
        <v>1017</v>
      </c>
      <c r="E222" s="3" t="s">
        <v>893</v>
      </c>
      <c r="F222" s="3" t="s">
        <v>894</v>
      </c>
      <c r="G222" s="3">
        <v>194.19</v>
      </c>
      <c r="H222" s="3">
        <v>-0.1</v>
      </c>
      <c r="I222" s="3">
        <v>58.4</v>
      </c>
      <c r="J222" s="3">
        <v>293.0</v>
      </c>
      <c r="K222" s="3" t="s">
        <v>466</v>
      </c>
      <c r="M222" s="3" t="s">
        <v>81</v>
      </c>
      <c r="O222" s="3" t="s">
        <v>156</v>
      </c>
      <c r="Q222" s="3" t="s">
        <v>78</v>
      </c>
      <c r="S222" s="3" t="s">
        <v>82</v>
      </c>
      <c r="U222" s="3" t="s">
        <v>83</v>
      </c>
      <c r="W222" s="3" t="s">
        <v>120</v>
      </c>
      <c r="Y222" s="3" t="s">
        <v>1018</v>
      </c>
      <c r="AA222" s="3" t="s">
        <v>1019</v>
      </c>
      <c r="AC222" s="3" t="s">
        <v>1020</v>
      </c>
      <c r="AE222" s="3" t="s">
        <v>467</v>
      </c>
    </row>
    <row r="223" ht="15.75" customHeight="1">
      <c r="A223" s="3">
        <v>211.0</v>
      </c>
      <c r="B223" s="3" t="s">
        <v>1015</v>
      </c>
      <c r="C223" s="3" t="s">
        <v>1016</v>
      </c>
      <c r="D223" s="3" t="s">
        <v>1017</v>
      </c>
      <c r="E223" s="3" t="s">
        <v>691</v>
      </c>
      <c r="K223" s="3" t="s">
        <v>466</v>
      </c>
      <c r="M223" s="3" t="s">
        <v>81</v>
      </c>
      <c r="O223" s="3" t="s">
        <v>156</v>
      </c>
      <c r="Q223" s="3" t="s">
        <v>78</v>
      </c>
      <c r="S223" s="3" t="s">
        <v>82</v>
      </c>
      <c r="U223" s="3" t="s">
        <v>83</v>
      </c>
      <c r="W223" s="3" t="s">
        <v>120</v>
      </c>
      <c r="Y223" s="3" t="s">
        <v>1018</v>
      </c>
      <c r="AA223" s="3" t="s">
        <v>1019</v>
      </c>
      <c r="AC223" s="3" t="s">
        <v>1020</v>
      </c>
      <c r="AE223" s="3" t="s">
        <v>467</v>
      </c>
    </row>
    <row r="224" ht="15.75" customHeight="1">
      <c r="A224" s="3">
        <v>212.0</v>
      </c>
      <c r="B224" s="3" t="s">
        <v>1021</v>
      </c>
      <c r="C224" s="3" t="s">
        <v>1022</v>
      </c>
      <c r="D224" s="3" t="s">
        <v>1023</v>
      </c>
      <c r="E224" s="3" t="s">
        <v>1024</v>
      </c>
      <c r="K224" s="3" t="s">
        <v>156</v>
      </c>
      <c r="M224" s="3" t="s">
        <v>78</v>
      </c>
      <c r="O224" s="3" t="s">
        <v>1025</v>
      </c>
      <c r="Q224" s="3" t="s">
        <v>1026</v>
      </c>
      <c r="S224" s="3" t="s">
        <v>278</v>
      </c>
      <c r="U224" s="3" t="s">
        <v>120</v>
      </c>
      <c r="W224" s="3" t="s">
        <v>1027</v>
      </c>
      <c r="Y224" s="3" t="s">
        <v>84</v>
      </c>
      <c r="AA224" s="3" t="s">
        <v>1028</v>
      </c>
      <c r="AC224" s="3" t="s">
        <v>1029</v>
      </c>
      <c r="AE224" s="3" t="s">
        <v>1030</v>
      </c>
    </row>
    <row r="225" ht="15.75" customHeight="1">
      <c r="A225" s="3">
        <v>213.0</v>
      </c>
      <c r="B225" s="3" t="s">
        <v>1031</v>
      </c>
      <c r="C225" s="3" t="s">
        <v>232</v>
      </c>
      <c r="D225" s="3" t="s">
        <v>1032</v>
      </c>
      <c r="E225" s="3" t="s">
        <v>1033</v>
      </c>
      <c r="K225" s="3" t="s">
        <v>143</v>
      </c>
      <c r="M225" s="3" t="s">
        <v>214</v>
      </c>
      <c r="O225" s="3" t="s">
        <v>213</v>
      </c>
    </row>
    <row r="226" ht="15.75" customHeight="1">
      <c r="A226" s="3">
        <v>214.0</v>
      </c>
      <c r="B226" s="3" t="s">
        <v>1031</v>
      </c>
      <c r="C226" s="3" t="s">
        <v>232</v>
      </c>
      <c r="D226" s="3" t="s">
        <v>1032</v>
      </c>
      <c r="E226" s="3" t="s">
        <v>1024</v>
      </c>
      <c r="K226" s="3" t="s">
        <v>143</v>
      </c>
      <c r="M226" s="3" t="s">
        <v>214</v>
      </c>
      <c r="O226" s="3" t="s">
        <v>213</v>
      </c>
    </row>
    <row r="227" ht="15.75" customHeight="1">
      <c r="A227" s="3">
        <v>215.0</v>
      </c>
      <c r="B227" s="3" t="s">
        <v>1034</v>
      </c>
      <c r="C227" s="3" t="s">
        <v>131</v>
      </c>
      <c r="D227" s="3" t="s">
        <v>1032</v>
      </c>
      <c r="E227" s="3" t="s">
        <v>1035</v>
      </c>
      <c r="K227" s="3" t="s">
        <v>143</v>
      </c>
      <c r="M227" s="3" t="s">
        <v>214</v>
      </c>
      <c r="O227" s="3" t="s">
        <v>213</v>
      </c>
    </row>
    <row r="228" ht="15.75" customHeight="1">
      <c r="A228" s="3">
        <v>216.0</v>
      </c>
      <c r="B228" s="3" t="s">
        <v>1034</v>
      </c>
      <c r="C228" s="3" t="s">
        <v>131</v>
      </c>
      <c r="D228" s="3" t="s">
        <v>1032</v>
      </c>
      <c r="E228" s="3" t="s">
        <v>1035</v>
      </c>
      <c r="K228" s="3" t="s">
        <v>143</v>
      </c>
      <c r="M228" s="3" t="s">
        <v>214</v>
      </c>
      <c r="O228" s="3" t="s">
        <v>213</v>
      </c>
    </row>
    <row r="229" ht="15.75" customHeight="1">
      <c r="A229" s="3">
        <v>217.0</v>
      </c>
      <c r="B229" s="3" t="s">
        <v>1036</v>
      </c>
      <c r="C229" s="3" t="s">
        <v>1037</v>
      </c>
      <c r="D229" s="3" t="s">
        <v>1038</v>
      </c>
      <c r="E229" s="3" t="s">
        <v>1039</v>
      </c>
      <c r="K229" s="3" t="s">
        <v>808</v>
      </c>
      <c r="M229" s="3" t="s">
        <v>1040</v>
      </c>
      <c r="O229" s="3" t="s">
        <v>1041</v>
      </c>
      <c r="Q229" s="3" t="s">
        <v>947</v>
      </c>
      <c r="S229" s="3" t="s">
        <v>318</v>
      </c>
      <c r="U229" s="3" t="s">
        <v>1042</v>
      </c>
      <c r="W229" s="3" t="s">
        <v>83</v>
      </c>
      <c r="Y229" s="3" t="s">
        <v>82</v>
      </c>
      <c r="AA229" s="3" t="s">
        <v>78</v>
      </c>
      <c r="AC229" s="3" t="s">
        <v>467</v>
      </c>
      <c r="AE229" s="3" t="s">
        <v>412</v>
      </c>
      <c r="AG229" s="3" t="s">
        <v>504</v>
      </c>
      <c r="AI229" s="3" t="s">
        <v>155</v>
      </c>
      <c r="AK229" s="3" t="s">
        <v>120</v>
      </c>
      <c r="AM229" s="3" t="s">
        <v>79</v>
      </c>
      <c r="AO229" s="3" t="s">
        <v>1043</v>
      </c>
    </row>
    <row r="230" ht="15.75" customHeight="1">
      <c r="A230" s="3">
        <v>218.0</v>
      </c>
      <c r="B230" s="3" t="s">
        <v>1044</v>
      </c>
      <c r="C230" s="3" t="s">
        <v>1045</v>
      </c>
      <c r="D230" s="3" t="s">
        <v>1046</v>
      </c>
      <c r="E230" s="3" t="s">
        <v>1024</v>
      </c>
      <c r="K230" s="3" t="s">
        <v>467</v>
      </c>
      <c r="M230" s="3" t="s">
        <v>82</v>
      </c>
    </row>
    <row r="231" ht="15.75" customHeight="1">
      <c r="A231" s="3">
        <v>219.0</v>
      </c>
      <c r="B231" s="3" t="s">
        <v>1044</v>
      </c>
      <c r="C231" s="3" t="s">
        <v>1047</v>
      </c>
      <c r="D231" s="3" t="s">
        <v>1048</v>
      </c>
      <c r="E231" s="3" t="s">
        <v>1039</v>
      </c>
      <c r="K231" s="3" t="s">
        <v>467</v>
      </c>
      <c r="M231" s="3" t="s">
        <v>82</v>
      </c>
    </row>
    <row r="232" ht="15.75" customHeight="1">
      <c r="A232" s="3">
        <v>220.0</v>
      </c>
      <c r="B232" s="3" t="s">
        <v>1049</v>
      </c>
      <c r="C232" s="3" t="s">
        <v>1050</v>
      </c>
      <c r="D232" s="3" t="s">
        <v>1051</v>
      </c>
      <c r="E232" s="3" t="s">
        <v>1024</v>
      </c>
      <c r="K232" s="3" t="s">
        <v>1052</v>
      </c>
      <c r="M232" s="3" t="s">
        <v>930</v>
      </c>
      <c r="O232" s="3" t="s">
        <v>79</v>
      </c>
      <c r="Q232" s="3" t="s">
        <v>585</v>
      </c>
      <c r="S232" s="3" t="s">
        <v>156</v>
      </c>
      <c r="U232" s="3" t="s">
        <v>78</v>
      </c>
      <c r="W232" s="3" t="s">
        <v>467</v>
      </c>
      <c r="Y232" s="3" t="s">
        <v>630</v>
      </c>
      <c r="AA232" s="3" t="s">
        <v>468</v>
      </c>
      <c r="AC232" s="3" t="s">
        <v>468</v>
      </c>
      <c r="AE232" s="3" t="s">
        <v>120</v>
      </c>
      <c r="AG232" s="3" t="s">
        <v>1043</v>
      </c>
    </row>
    <row r="233" ht="15.75" customHeight="1">
      <c r="A233" s="3">
        <v>221.0</v>
      </c>
      <c r="B233" s="3" t="s">
        <v>1053</v>
      </c>
      <c r="C233" s="3" t="s">
        <v>1050</v>
      </c>
      <c r="D233" s="3" t="s">
        <v>1051</v>
      </c>
      <c r="E233" s="3" t="s">
        <v>1054</v>
      </c>
      <c r="K233" s="3" t="s">
        <v>1052</v>
      </c>
      <c r="M233" s="3" t="s">
        <v>930</v>
      </c>
      <c r="O233" s="3" t="s">
        <v>79</v>
      </c>
      <c r="Q233" s="3" t="s">
        <v>585</v>
      </c>
      <c r="S233" s="3" t="s">
        <v>156</v>
      </c>
      <c r="U233" s="3" t="s">
        <v>78</v>
      </c>
      <c r="W233" s="3" t="s">
        <v>467</v>
      </c>
      <c r="Y233" s="3" t="s">
        <v>630</v>
      </c>
      <c r="AA233" s="3" t="s">
        <v>468</v>
      </c>
      <c r="AC233" s="3" t="s">
        <v>468</v>
      </c>
      <c r="AE233" s="3" t="s">
        <v>120</v>
      </c>
      <c r="AG233" s="3" t="s">
        <v>1043</v>
      </c>
    </row>
    <row r="234" ht="15.75" customHeight="1">
      <c r="A234" s="3">
        <v>222.0</v>
      </c>
      <c r="B234" s="3" t="s">
        <v>1055</v>
      </c>
      <c r="C234" s="3" t="s">
        <v>1056</v>
      </c>
      <c r="D234" s="3" t="s">
        <v>1057</v>
      </c>
      <c r="E234" s="3" t="s">
        <v>1035</v>
      </c>
      <c r="K234" s="3" t="s">
        <v>79</v>
      </c>
      <c r="M234" s="3" t="s">
        <v>78</v>
      </c>
      <c r="O234" s="3" t="s">
        <v>81</v>
      </c>
      <c r="Q234" s="3" t="s">
        <v>585</v>
      </c>
      <c r="S234" s="3" t="s">
        <v>278</v>
      </c>
      <c r="U234" s="3" t="s">
        <v>120</v>
      </c>
      <c r="W234" s="3" t="s">
        <v>467</v>
      </c>
      <c r="Y234" s="3" t="s">
        <v>84</v>
      </c>
      <c r="AA234" s="3" t="s">
        <v>683</v>
      </c>
      <c r="AC234" s="3" t="s">
        <v>999</v>
      </c>
      <c r="AE234" s="3" t="s">
        <v>997</v>
      </c>
    </row>
    <row r="235" ht="15.75" customHeight="1">
      <c r="A235" s="3">
        <v>223.0</v>
      </c>
      <c r="B235" s="3" t="s">
        <v>1058</v>
      </c>
      <c r="C235" s="3" t="s">
        <v>1059</v>
      </c>
      <c r="D235" s="3" t="s">
        <v>1060</v>
      </c>
      <c r="E235" s="3" t="s">
        <v>1035</v>
      </c>
      <c r="K235" s="3" t="s">
        <v>1061</v>
      </c>
      <c r="M235" s="3" t="s">
        <v>155</v>
      </c>
      <c r="O235" s="3" t="s">
        <v>98</v>
      </c>
      <c r="Q235" s="3" t="s">
        <v>1062</v>
      </c>
      <c r="S235" s="3" t="s">
        <v>158</v>
      </c>
    </row>
    <row r="236" ht="15.75" customHeight="1">
      <c r="A236" s="3">
        <v>224.0</v>
      </c>
      <c r="B236" s="3" t="s">
        <v>1063</v>
      </c>
      <c r="C236" s="3" t="s">
        <v>1064</v>
      </c>
      <c r="D236" s="3" t="s">
        <v>1065</v>
      </c>
      <c r="E236" s="3" t="s">
        <v>1024</v>
      </c>
      <c r="K236" s="3" t="s">
        <v>412</v>
      </c>
      <c r="M236" s="3" t="s">
        <v>344</v>
      </c>
      <c r="O236" s="3" t="s">
        <v>1066</v>
      </c>
      <c r="Q236" s="3" t="s">
        <v>158</v>
      </c>
    </row>
    <row r="237" ht="15.75" customHeight="1">
      <c r="A237" s="3">
        <v>225.0</v>
      </c>
      <c r="B237" s="3" t="s">
        <v>1067</v>
      </c>
      <c r="C237" s="3" t="s">
        <v>1068</v>
      </c>
      <c r="D237" s="3" t="s">
        <v>1069</v>
      </c>
      <c r="E237" s="3" t="s">
        <v>1070</v>
      </c>
      <c r="F237" s="3" t="s">
        <v>1071</v>
      </c>
      <c r="G237" s="3">
        <v>430.5</v>
      </c>
      <c r="H237" s="3">
        <v>2.5</v>
      </c>
      <c r="I237" s="3">
        <v>93.1</v>
      </c>
      <c r="J237" s="3">
        <v>862.0</v>
      </c>
      <c r="K237" s="3" t="s">
        <v>155</v>
      </c>
      <c r="M237" s="3" t="s">
        <v>158</v>
      </c>
      <c r="O237" s="3" t="s">
        <v>1072</v>
      </c>
      <c r="Q237" s="3" t="s">
        <v>406</v>
      </c>
    </row>
    <row r="238" ht="15.75" customHeight="1">
      <c r="A238" s="3">
        <v>226.0</v>
      </c>
      <c r="B238" s="3" t="s">
        <v>1073</v>
      </c>
      <c r="C238" s="3" t="s">
        <v>1068</v>
      </c>
      <c r="D238" s="3" t="s">
        <v>1069</v>
      </c>
      <c r="E238" s="3" t="s">
        <v>1074</v>
      </c>
      <c r="K238" s="3" t="s">
        <v>155</v>
      </c>
      <c r="M238" s="3" t="s">
        <v>158</v>
      </c>
      <c r="O238" s="3" t="s">
        <v>1072</v>
      </c>
      <c r="Q238" s="3" t="s">
        <v>406</v>
      </c>
    </row>
    <row r="239" ht="15.75" customHeight="1">
      <c r="A239" s="3">
        <v>226.0</v>
      </c>
      <c r="B239" s="3" t="s">
        <v>1073</v>
      </c>
      <c r="C239" s="3" t="s">
        <v>1068</v>
      </c>
      <c r="D239" s="3" t="s">
        <v>1069</v>
      </c>
      <c r="E239" s="3" t="s">
        <v>890</v>
      </c>
      <c r="F239" s="3" t="s">
        <v>1075</v>
      </c>
      <c r="G239" s="3">
        <v>151.16</v>
      </c>
      <c r="H239" s="3">
        <v>0.5</v>
      </c>
      <c r="I239" s="3">
        <v>49.3</v>
      </c>
      <c r="J239" s="3">
        <v>139.0</v>
      </c>
      <c r="K239" s="3" t="s">
        <v>155</v>
      </c>
      <c r="M239" s="3" t="s">
        <v>158</v>
      </c>
      <c r="O239" s="3" t="s">
        <v>1072</v>
      </c>
      <c r="Q239" s="3" t="s">
        <v>406</v>
      </c>
    </row>
    <row r="240" ht="15.75" customHeight="1">
      <c r="A240" s="3">
        <v>227.0</v>
      </c>
      <c r="B240" s="3" t="s">
        <v>1076</v>
      </c>
      <c r="C240" s="3" t="s">
        <v>1077</v>
      </c>
      <c r="D240" s="3" t="s">
        <v>943</v>
      </c>
      <c r="E240" s="3" t="s">
        <v>1074</v>
      </c>
      <c r="F240" s="3" t="s">
        <v>1078</v>
      </c>
      <c r="G240" s="3">
        <v>254.28</v>
      </c>
      <c r="H240" s="3">
        <v>3.1</v>
      </c>
      <c r="I240" s="3">
        <v>54.4</v>
      </c>
      <c r="J240" s="3">
        <v>331.0</v>
      </c>
      <c r="K240" s="3" t="s">
        <v>1079</v>
      </c>
      <c r="M240" s="3" t="s">
        <v>1080</v>
      </c>
      <c r="O240" s="3" t="s">
        <v>1081</v>
      </c>
      <c r="Q240" s="3" t="s">
        <v>1082</v>
      </c>
      <c r="S240" s="3" t="s">
        <v>948</v>
      </c>
      <c r="U240" s="3" t="s">
        <v>82</v>
      </c>
      <c r="W240" s="3" t="s">
        <v>862</v>
      </c>
      <c r="Y240" s="3" t="s">
        <v>469</v>
      </c>
      <c r="AA240" s="3" t="s">
        <v>1083</v>
      </c>
      <c r="AC240" s="3" t="s">
        <v>84</v>
      </c>
    </row>
    <row r="241" ht="15.75" customHeight="1">
      <c r="A241" s="3">
        <v>228.0</v>
      </c>
      <c r="B241" s="3" t="s">
        <v>1076</v>
      </c>
      <c r="C241" s="3" t="s">
        <v>932</v>
      </c>
      <c r="D241" s="3" t="s">
        <v>943</v>
      </c>
      <c r="E241" s="3" t="s">
        <v>1084</v>
      </c>
      <c r="F241" s="3" t="s">
        <v>1085</v>
      </c>
      <c r="G241" s="3">
        <v>410.4</v>
      </c>
      <c r="H241" s="3">
        <v>5.0</v>
      </c>
      <c r="I241" s="3">
        <v>27.0</v>
      </c>
      <c r="J241" s="3">
        <v>0.0</v>
      </c>
      <c r="K241" s="3" t="s">
        <v>1079</v>
      </c>
      <c r="M241" s="3" t="s">
        <v>1080</v>
      </c>
      <c r="O241" s="3" t="s">
        <v>1081</v>
      </c>
      <c r="Q241" s="3" t="s">
        <v>1082</v>
      </c>
      <c r="S241" s="3" t="s">
        <v>948</v>
      </c>
      <c r="U241" s="3" t="s">
        <v>82</v>
      </c>
      <c r="W241" s="3" t="s">
        <v>862</v>
      </c>
      <c r="Y241" s="3" t="s">
        <v>469</v>
      </c>
      <c r="AA241" s="3" t="s">
        <v>1083</v>
      </c>
      <c r="AC241" s="3" t="s">
        <v>84</v>
      </c>
    </row>
    <row r="242" ht="15.75" customHeight="1">
      <c r="A242" s="3">
        <v>229.0</v>
      </c>
      <c r="B242" s="3" t="s">
        <v>1086</v>
      </c>
      <c r="C242" s="3" t="s">
        <v>1087</v>
      </c>
      <c r="D242" s="3" t="s">
        <v>1088</v>
      </c>
      <c r="E242" s="3" t="s">
        <v>1084</v>
      </c>
      <c r="F242" s="3" t="s">
        <v>1085</v>
      </c>
      <c r="G242" s="3">
        <v>410.4</v>
      </c>
      <c r="H242" s="3">
        <v>5.0</v>
      </c>
      <c r="I242" s="3">
        <v>27.0</v>
      </c>
      <c r="J242" s="3">
        <v>0.0</v>
      </c>
      <c r="K242" s="3" t="s">
        <v>1089</v>
      </c>
      <c r="M242" s="3" t="s">
        <v>1090</v>
      </c>
      <c r="O242" s="3" t="s">
        <v>1091</v>
      </c>
      <c r="Q242" s="3" t="s">
        <v>1092</v>
      </c>
    </row>
    <row r="243" ht="15.75" customHeight="1">
      <c r="A243" s="3">
        <v>230.0</v>
      </c>
      <c r="B243" s="3" t="s">
        <v>1086</v>
      </c>
      <c r="C243" s="3" t="s">
        <v>1087</v>
      </c>
      <c r="D243" s="3" t="s">
        <v>1088</v>
      </c>
      <c r="E243" s="3" t="s">
        <v>1093</v>
      </c>
      <c r="K243" s="3" t="s">
        <v>1089</v>
      </c>
      <c r="M243" s="3" t="s">
        <v>1090</v>
      </c>
      <c r="O243" s="3" t="s">
        <v>1091</v>
      </c>
      <c r="Q243" s="3" t="s">
        <v>1092</v>
      </c>
    </row>
    <row r="244" ht="15.75" customHeight="1">
      <c r="A244" s="3">
        <v>231.0</v>
      </c>
      <c r="B244" s="3" t="s">
        <v>1094</v>
      </c>
      <c r="C244" s="3" t="s">
        <v>1095</v>
      </c>
      <c r="D244" s="3" t="s">
        <v>1096</v>
      </c>
      <c r="E244" s="3" t="s">
        <v>1097</v>
      </c>
      <c r="K244" s="3" t="s">
        <v>484</v>
      </c>
      <c r="M244" s="3" t="s">
        <v>1098</v>
      </c>
      <c r="O244" s="3" t="s">
        <v>1099</v>
      </c>
      <c r="Q244" s="3" t="s">
        <v>1100</v>
      </c>
      <c r="S244" s="3" t="s">
        <v>1101</v>
      </c>
      <c r="U244" s="3" t="s">
        <v>1102</v>
      </c>
    </row>
    <row r="245" ht="15.75" customHeight="1">
      <c r="A245" s="3">
        <v>232.0</v>
      </c>
      <c r="B245" s="3" t="s">
        <v>1094</v>
      </c>
      <c r="C245" s="3" t="s">
        <v>1095</v>
      </c>
      <c r="D245" s="3" t="s">
        <v>1096</v>
      </c>
      <c r="E245" s="3" t="s">
        <v>1097</v>
      </c>
      <c r="F245" s="3" t="s">
        <v>1103</v>
      </c>
      <c r="G245" s="3">
        <v>360.4</v>
      </c>
      <c r="H245" s="3">
        <v>1.6</v>
      </c>
      <c r="I245" s="3">
        <v>94.8</v>
      </c>
      <c r="J245" s="3">
        <v>724.0</v>
      </c>
      <c r="K245" s="3" t="s">
        <v>484</v>
      </c>
      <c r="M245" s="3" t="s">
        <v>1098</v>
      </c>
      <c r="O245" s="3" t="s">
        <v>1099</v>
      </c>
      <c r="Q245" s="3" t="s">
        <v>1100</v>
      </c>
      <c r="S245" s="3" t="s">
        <v>1101</v>
      </c>
      <c r="U245" s="3" t="s">
        <v>1102</v>
      </c>
    </row>
    <row r="246" ht="15.75" customHeight="1">
      <c r="A246" s="3">
        <v>232.0</v>
      </c>
      <c r="B246" s="3" t="s">
        <v>1094</v>
      </c>
      <c r="C246" s="3" t="s">
        <v>1095</v>
      </c>
      <c r="D246" s="3" t="s">
        <v>1096</v>
      </c>
      <c r="E246" s="3" t="s">
        <v>1104</v>
      </c>
      <c r="F246" s="3" t="s">
        <v>1105</v>
      </c>
      <c r="G246" s="3">
        <v>198.17</v>
      </c>
      <c r="H246" s="3">
        <v>6.0</v>
      </c>
      <c r="I246" s="3">
        <v>13.0</v>
      </c>
      <c r="J246" s="3">
        <v>0.0</v>
      </c>
      <c r="K246" s="3" t="s">
        <v>484</v>
      </c>
      <c r="M246" s="3" t="s">
        <v>1098</v>
      </c>
      <c r="O246" s="3" t="s">
        <v>1099</v>
      </c>
      <c r="Q246" s="3" t="s">
        <v>1100</v>
      </c>
      <c r="S246" s="3" t="s">
        <v>1101</v>
      </c>
      <c r="U246" s="3" t="s">
        <v>1102</v>
      </c>
    </row>
    <row r="247" ht="15.75" customHeight="1">
      <c r="A247" s="3">
        <v>233.0</v>
      </c>
      <c r="B247" s="3" t="s">
        <v>1106</v>
      </c>
      <c r="C247" s="3" t="s">
        <v>1107</v>
      </c>
      <c r="D247" s="3" t="s">
        <v>1108</v>
      </c>
      <c r="E247" s="3" t="s">
        <v>1109</v>
      </c>
      <c r="F247" s="3" t="s">
        <v>1110</v>
      </c>
      <c r="G247" s="3">
        <v>356.4</v>
      </c>
      <c r="H247" s="3">
        <v>3.8</v>
      </c>
      <c r="I247" s="3">
        <v>93.6</v>
      </c>
      <c r="J247" s="3">
        <v>466.0</v>
      </c>
      <c r="K247" s="3" t="s">
        <v>146</v>
      </c>
      <c r="M247" s="3" t="s">
        <v>1111</v>
      </c>
    </row>
    <row r="248" ht="15.75" customHeight="1">
      <c r="A248" s="3">
        <v>234.0</v>
      </c>
      <c r="B248" s="3" t="s">
        <v>1112</v>
      </c>
      <c r="C248" s="3" t="s">
        <v>1113</v>
      </c>
      <c r="D248" s="3" t="s">
        <v>1114</v>
      </c>
      <c r="E248" s="3" t="s">
        <v>1115</v>
      </c>
      <c r="K248" s="3" t="s">
        <v>1116</v>
      </c>
      <c r="M248" s="3" t="s">
        <v>1117</v>
      </c>
      <c r="O248" s="3" t="s">
        <v>405</v>
      </c>
      <c r="Q248" s="3" t="s">
        <v>406</v>
      </c>
    </row>
    <row r="249" ht="15.75" customHeight="1">
      <c r="A249" s="3">
        <v>235.0</v>
      </c>
      <c r="B249" s="3" t="s">
        <v>1112</v>
      </c>
      <c r="C249" s="3" t="s">
        <v>1113</v>
      </c>
      <c r="D249" s="3" t="s">
        <v>1114</v>
      </c>
      <c r="E249" s="3" t="s">
        <v>1115</v>
      </c>
      <c r="K249" s="3" t="s">
        <v>1116</v>
      </c>
      <c r="M249" s="3" t="s">
        <v>1117</v>
      </c>
      <c r="O249" s="3" t="s">
        <v>405</v>
      </c>
      <c r="Q249" s="3" t="s">
        <v>406</v>
      </c>
    </row>
    <row r="250" ht="15.75" customHeight="1">
      <c r="A250" s="3">
        <v>236.0</v>
      </c>
      <c r="B250" s="3" t="s">
        <v>1118</v>
      </c>
      <c r="C250" s="3" t="s">
        <v>1113</v>
      </c>
      <c r="D250" s="3" t="s">
        <v>1114</v>
      </c>
      <c r="E250" s="3" t="s">
        <v>1119</v>
      </c>
      <c r="F250" s="3" t="s">
        <v>1120</v>
      </c>
      <c r="G250" s="3">
        <v>595.7</v>
      </c>
      <c r="H250" s="3">
        <v>3.0</v>
      </c>
      <c r="I250" s="3">
        <v>42.0</v>
      </c>
      <c r="J250" s="3">
        <v>0.0</v>
      </c>
      <c r="K250" s="3" t="s">
        <v>1116</v>
      </c>
      <c r="M250" s="3" t="s">
        <v>1117</v>
      </c>
      <c r="O250" s="3" t="s">
        <v>405</v>
      </c>
      <c r="Q250" s="3" t="s">
        <v>406</v>
      </c>
    </row>
    <row r="251" ht="15.75" customHeight="1">
      <c r="A251" s="3">
        <v>237.0</v>
      </c>
      <c r="B251" s="3" t="s">
        <v>1118</v>
      </c>
      <c r="C251" s="3" t="s">
        <v>1113</v>
      </c>
      <c r="D251" s="3" t="s">
        <v>1114</v>
      </c>
      <c r="E251" s="3" t="s">
        <v>1121</v>
      </c>
      <c r="F251" s="3" t="s">
        <v>1122</v>
      </c>
      <c r="G251" s="3">
        <v>182.17</v>
      </c>
      <c r="H251" s="3">
        <v>-3.1</v>
      </c>
      <c r="I251" s="3">
        <v>121.0</v>
      </c>
      <c r="J251" s="3">
        <v>105.0</v>
      </c>
      <c r="K251" s="3" t="s">
        <v>1116</v>
      </c>
      <c r="M251" s="3" t="s">
        <v>1117</v>
      </c>
      <c r="O251" s="3" t="s">
        <v>405</v>
      </c>
      <c r="Q251" s="3" t="s">
        <v>406</v>
      </c>
    </row>
    <row r="252" ht="15.75" customHeight="1">
      <c r="A252" s="3">
        <v>238.0</v>
      </c>
      <c r="B252" s="3" t="s">
        <v>1123</v>
      </c>
      <c r="C252" s="3" t="s">
        <v>1124</v>
      </c>
      <c r="D252" s="3" t="s">
        <v>1125</v>
      </c>
      <c r="E252" s="3" t="s">
        <v>1121</v>
      </c>
      <c r="F252" s="3" t="s">
        <v>1122</v>
      </c>
      <c r="G252" s="3">
        <v>182.17</v>
      </c>
      <c r="H252" s="3">
        <v>-3.1</v>
      </c>
      <c r="I252" s="3">
        <v>121.0</v>
      </c>
      <c r="J252" s="3">
        <v>105.0</v>
      </c>
      <c r="K252" s="3" t="s">
        <v>1126</v>
      </c>
    </row>
    <row r="253" ht="15.75" customHeight="1">
      <c r="A253" s="3">
        <v>239.0</v>
      </c>
      <c r="B253" s="3" t="s">
        <v>1123</v>
      </c>
      <c r="C253" s="3" t="s">
        <v>1124</v>
      </c>
      <c r="D253" s="3" t="s">
        <v>1125</v>
      </c>
      <c r="E253" s="3" t="s">
        <v>1121</v>
      </c>
      <c r="F253" s="3" t="s">
        <v>1122</v>
      </c>
      <c r="G253" s="3">
        <v>182.17</v>
      </c>
      <c r="H253" s="3">
        <v>-3.1</v>
      </c>
      <c r="I253" s="3">
        <v>121.0</v>
      </c>
      <c r="J253" s="3">
        <v>105.0</v>
      </c>
      <c r="K253" s="3" t="s">
        <v>1126</v>
      </c>
    </row>
    <row r="254" ht="15.75" customHeight="1">
      <c r="A254" s="3">
        <v>240.0</v>
      </c>
      <c r="B254" s="3" t="s">
        <v>1127</v>
      </c>
      <c r="C254" s="3" t="s">
        <v>1128</v>
      </c>
      <c r="D254" s="3" t="s">
        <v>1129</v>
      </c>
      <c r="E254" s="3" t="s">
        <v>429</v>
      </c>
      <c r="F254" s="3" t="s">
        <v>439</v>
      </c>
      <c r="G254" s="3">
        <v>402.5</v>
      </c>
      <c r="H254" s="3">
        <v>2.4</v>
      </c>
      <c r="I254" s="3">
        <v>101.0</v>
      </c>
      <c r="J254" s="3">
        <v>827.0</v>
      </c>
      <c r="K254" s="3" t="s">
        <v>1130</v>
      </c>
      <c r="M254" s="3" t="s">
        <v>948</v>
      </c>
      <c r="O254" s="3" t="s">
        <v>585</v>
      </c>
      <c r="Q254" s="3" t="s">
        <v>812</v>
      </c>
    </row>
    <row r="255" ht="15.75" customHeight="1">
      <c r="A255" s="3">
        <v>241.0</v>
      </c>
      <c r="B255" s="3" t="s">
        <v>1127</v>
      </c>
      <c r="C255" s="3" t="s">
        <v>1128</v>
      </c>
      <c r="D255" s="3" t="s">
        <v>1129</v>
      </c>
      <c r="E255" s="3" t="s">
        <v>429</v>
      </c>
      <c r="F255" s="3" t="s">
        <v>439</v>
      </c>
      <c r="G255" s="3">
        <v>402.5</v>
      </c>
      <c r="H255" s="3">
        <v>2.4</v>
      </c>
      <c r="I255" s="3">
        <v>101.0</v>
      </c>
      <c r="J255" s="3">
        <v>827.0</v>
      </c>
      <c r="K255" s="3" t="s">
        <v>1130</v>
      </c>
      <c r="M255" s="3" t="s">
        <v>948</v>
      </c>
      <c r="O255" s="3" t="s">
        <v>585</v>
      </c>
      <c r="Q255" s="3" t="s">
        <v>812</v>
      </c>
    </row>
    <row r="256" ht="15.75" customHeight="1">
      <c r="A256" s="3">
        <v>242.0</v>
      </c>
      <c r="B256" s="3" t="s">
        <v>1131</v>
      </c>
      <c r="C256" s="3" t="s">
        <v>1128</v>
      </c>
      <c r="D256" s="3" t="s">
        <v>1129</v>
      </c>
      <c r="E256" s="3" t="s">
        <v>429</v>
      </c>
      <c r="F256" s="3" t="s">
        <v>439</v>
      </c>
      <c r="G256" s="3">
        <v>402.5</v>
      </c>
      <c r="H256" s="3">
        <v>2.4</v>
      </c>
      <c r="I256" s="3">
        <v>101.0</v>
      </c>
      <c r="J256" s="3">
        <v>827.0</v>
      </c>
      <c r="K256" s="3" t="s">
        <v>1130</v>
      </c>
      <c r="M256" s="3" t="s">
        <v>948</v>
      </c>
      <c r="O256" s="3" t="s">
        <v>585</v>
      </c>
      <c r="Q256" s="3" t="s">
        <v>812</v>
      </c>
    </row>
    <row r="257" ht="15.75" customHeight="1">
      <c r="A257" s="3">
        <v>243.0</v>
      </c>
      <c r="B257" s="3" t="s">
        <v>1131</v>
      </c>
      <c r="C257" s="3" t="s">
        <v>1128</v>
      </c>
      <c r="D257" s="3" t="s">
        <v>1129</v>
      </c>
      <c r="E257" s="3" t="s">
        <v>429</v>
      </c>
      <c r="F257" s="3" t="s">
        <v>439</v>
      </c>
      <c r="G257" s="3">
        <v>402.5</v>
      </c>
      <c r="H257" s="3">
        <v>2.4</v>
      </c>
      <c r="I257" s="3">
        <v>101.0</v>
      </c>
      <c r="J257" s="3">
        <v>827.0</v>
      </c>
      <c r="K257" s="3" t="s">
        <v>1130</v>
      </c>
      <c r="M257" s="3" t="s">
        <v>948</v>
      </c>
      <c r="O257" s="3" t="s">
        <v>585</v>
      </c>
      <c r="Q257" s="3" t="s">
        <v>812</v>
      </c>
    </row>
    <row r="258" ht="15.75" customHeight="1">
      <c r="A258" s="3">
        <v>244.0</v>
      </c>
      <c r="B258" s="3" t="s">
        <v>1132</v>
      </c>
      <c r="C258" s="3" t="s">
        <v>1133</v>
      </c>
      <c r="D258" s="3" t="s">
        <v>1134</v>
      </c>
      <c r="E258" s="3" t="s">
        <v>1121</v>
      </c>
      <c r="F258" s="3" t="s">
        <v>1122</v>
      </c>
      <c r="G258" s="3">
        <v>182.17</v>
      </c>
      <c r="H258" s="3">
        <v>-3.1</v>
      </c>
      <c r="I258" s="3">
        <v>121.0</v>
      </c>
      <c r="J258" s="3">
        <v>105.0</v>
      </c>
      <c r="K258" s="3" t="s">
        <v>466</v>
      </c>
      <c r="M258" s="3" t="s">
        <v>276</v>
      </c>
      <c r="O258" s="3" t="s">
        <v>82</v>
      </c>
      <c r="Q258" s="3" t="s">
        <v>537</v>
      </c>
      <c r="S258" s="3" t="s">
        <v>496</v>
      </c>
      <c r="U258" s="3" t="s">
        <v>1135</v>
      </c>
    </row>
    <row r="259" ht="15.75" customHeight="1">
      <c r="A259" s="3">
        <v>245.0</v>
      </c>
      <c r="B259" s="3" t="s">
        <v>1132</v>
      </c>
      <c r="C259" s="3" t="s">
        <v>1133</v>
      </c>
      <c r="D259" s="3" t="s">
        <v>1134</v>
      </c>
      <c r="E259" s="3" t="s">
        <v>1136</v>
      </c>
      <c r="F259" s="3" t="s">
        <v>1137</v>
      </c>
      <c r="G259" s="3">
        <v>187.71</v>
      </c>
      <c r="H259" s="3">
        <v>2.0</v>
      </c>
      <c r="I259" s="3">
        <v>12.0</v>
      </c>
      <c r="J259" s="3">
        <v>0.0</v>
      </c>
      <c r="K259" s="3" t="s">
        <v>466</v>
      </c>
      <c r="M259" s="3" t="s">
        <v>276</v>
      </c>
      <c r="O259" s="3" t="s">
        <v>82</v>
      </c>
      <c r="Q259" s="3" t="s">
        <v>537</v>
      </c>
      <c r="S259" s="3" t="s">
        <v>496</v>
      </c>
      <c r="U259" s="3" t="s">
        <v>1135</v>
      </c>
    </row>
    <row r="260" ht="15.75" customHeight="1">
      <c r="A260" s="3">
        <v>246.0</v>
      </c>
      <c r="B260" s="3" t="s">
        <v>1138</v>
      </c>
      <c r="C260" s="3" t="s">
        <v>1139</v>
      </c>
      <c r="D260" s="3" t="s">
        <v>1140</v>
      </c>
      <c r="E260" s="3" t="s">
        <v>1141</v>
      </c>
      <c r="K260" s="3" t="s">
        <v>78</v>
      </c>
      <c r="M260" s="3" t="s">
        <v>83</v>
      </c>
      <c r="O260" s="3" t="s">
        <v>1142</v>
      </c>
      <c r="Q260" s="3" t="s">
        <v>82</v>
      </c>
      <c r="S260" s="3" t="s">
        <v>1143</v>
      </c>
    </row>
    <row r="261" ht="15.75" customHeight="1">
      <c r="A261" s="3">
        <v>247.0</v>
      </c>
      <c r="B261" s="3" t="s">
        <v>1138</v>
      </c>
      <c r="C261" s="3" t="s">
        <v>1139</v>
      </c>
      <c r="D261" s="3" t="s">
        <v>1140</v>
      </c>
      <c r="E261" s="3" t="s">
        <v>1144</v>
      </c>
      <c r="F261" s="3" t="s">
        <v>1145</v>
      </c>
      <c r="G261" s="3">
        <v>359.23</v>
      </c>
      <c r="H261" s="3">
        <v>5.0</v>
      </c>
      <c r="I261" s="3">
        <v>21.0</v>
      </c>
      <c r="J261" s="3">
        <v>0.0</v>
      </c>
      <c r="K261" s="3" t="s">
        <v>78</v>
      </c>
      <c r="M261" s="3" t="s">
        <v>83</v>
      </c>
      <c r="O261" s="3" t="s">
        <v>1142</v>
      </c>
      <c r="Q261" s="3" t="s">
        <v>82</v>
      </c>
      <c r="S261" s="3" t="s">
        <v>1143</v>
      </c>
    </row>
    <row r="262" ht="15.75" customHeight="1">
      <c r="A262" s="3">
        <v>248.0</v>
      </c>
      <c r="B262" s="3" t="s">
        <v>1146</v>
      </c>
      <c r="C262" s="3" t="s">
        <v>1147</v>
      </c>
      <c r="D262" s="3" t="s">
        <v>1148</v>
      </c>
      <c r="E262" s="3" t="s">
        <v>1149</v>
      </c>
      <c r="K262" s="3" t="s">
        <v>1052</v>
      </c>
      <c r="M262" s="3" t="s">
        <v>276</v>
      </c>
      <c r="O262" s="3" t="s">
        <v>82</v>
      </c>
      <c r="Q262" s="3" t="s">
        <v>78</v>
      </c>
      <c r="S262" s="3" t="s">
        <v>496</v>
      </c>
      <c r="U262" s="3" t="s">
        <v>995</v>
      </c>
    </row>
    <row r="263" ht="15.75" customHeight="1">
      <c r="A263" s="3">
        <v>249.0</v>
      </c>
      <c r="B263" s="3" t="s">
        <v>1150</v>
      </c>
      <c r="C263" s="3" t="s">
        <v>1151</v>
      </c>
      <c r="D263" s="3" t="s">
        <v>1152</v>
      </c>
      <c r="E263" s="3" t="s">
        <v>1149</v>
      </c>
      <c r="F263" s="3" t="s">
        <v>1153</v>
      </c>
      <c r="G263" s="3">
        <v>378.9</v>
      </c>
      <c r="H263" s="3">
        <v>6.5</v>
      </c>
      <c r="I263" s="3">
        <v>29.5</v>
      </c>
      <c r="J263" s="3">
        <v>441.0</v>
      </c>
      <c r="K263" s="3" t="s">
        <v>741</v>
      </c>
      <c r="M263" s="3" t="s">
        <v>81</v>
      </c>
      <c r="O263" s="3" t="s">
        <v>1154</v>
      </c>
      <c r="Q263" s="3" t="s">
        <v>83</v>
      </c>
      <c r="S263" s="3" t="s">
        <v>82</v>
      </c>
      <c r="U263" s="3" t="s">
        <v>513</v>
      </c>
    </row>
    <row r="264" ht="15.75" customHeight="1">
      <c r="A264" s="3">
        <v>250.0</v>
      </c>
      <c r="B264" s="3" t="s">
        <v>1150</v>
      </c>
      <c r="C264" s="3" t="s">
        <v>1151</v>
      </c>
      <c r="D264" s="3" t="s">
        <v>1152</v>
      </c>
      <c r="E264" s="3" t="s">
        <v>1155</v>
      </c>
      <c r="K264" s="3" t="s">
        <v>741</v>
      </c>
      <c r="M264" s="3" t="s">
        <v>81</v>
      </c>
      <c r="O264" s="3" t="s">
        <v>1154</v>
      </c>
      <c r="Q264" s="3" t="s">
        <v>83</v>
      </c>
      <c r="S264" s="3" t="s">
        <v>82</v>
      </c>
      <c r="U264" s="3" t="s">
        <v>513</v>
      </c>
    </row>
    <row r="265" ht="15.75" customHeight="1">
      <c r="A265" s="3">
        <v>251.0</v>
      </c>
      <c r="B265" s="3" t="s">
        <v>1150</v>
      </c>
      <c r="C265" s="3" t="s">
        <v>1151</v>
      </c>
      <c r="D265" s="3" t="s">
        <v>1152</v>
      </c>
      <c r="E265" s="3" t="s">
        <v>1156</v>
      </c>
      <c r="K265" s="3" t="s">
        <v>741</v>
      </c>
      <c r="M265" s="3" t="s">
        <v>81</v>
      </c>
      <c r="O265" s="3" t="s">
        <v>1154</v>
      </c>
      <c r="Q265" s="3" t="s">
        <v>83</v>
      </c>
      <c r="S265" s="3" t="s">
        <v>82</v>
      </c>
      <c r="U265" s="3" t="s">
        <v>513</v>
      </c>
    </row>
    <row r="266" ht="15.75" customHeight="1">
      <c r="A266" s="3">
        <v>252.0</v>
      </c>
      <c r="B266" s="3" t="s">
        <v>1157</v>
      </c>
      <c r="C266" s="3" t="s">
        <v>1151</v>
      </c>
      <c r="D266" s="3" t="s">
        <v>1152</v>
      </c>
      <c r="E266" s="3" t="s">
        <v>1156</v>
      </c>
      <c r="F266" s="3" t="s">
        <v>1158</v>
      </c>
      <c r="G266" s="3">
        <v>331.34</v>
      </c>
      <c r="H266" s="3">
        <v>-1.1</v>
      </c>
      <c r="I266" s="3">
        <v>72.9</v>
      </c>
      <c r="J266" s="3">
        <v>571.0</v>
      </c>
      <c r="K266" s="3" t="s">
        <v>741</v>
      </c>
      <c r="M266" s="3" t="s">
        <v>81</v>
      </c>
      <c r="O266" s="3" t="s">
        <v>1154</v>
      </c>
      <c r="Q266" s="3" t="s">
        <v>83</v>
      </c>
      <c r="S266" s="3" t="s">
        <v>82</v>
      </c>
      <c r="U266" s="3" t="s">
        <v>513</v>
      </c>
    </row>
    <row r="267" ht="15.75" customHeight="1">
      <c r="A267" s="3">
        <v>253.0</v>
      </c>
      <c r="B267" s="3" t="s">
        <v>1157</v>
      </c>
      <c r="C267" s="3" t="s">
        <v>1151</v>
      </c>
      <c r="D267" s="3" t="s">
        <v>1152</v>
      </c>
      <c r="E267" s="3" t="s">
        <v>1159</v>
      </c>
      <c r="K267" s="3" t="s">
        <v>741</v>
      </c>
      <c r="M267" s="3" t="s">
        <v>81</v>
      </c>
      <c r="O267" s="3" t="s">
        <v>1154</v>
      </c>
      <c r="Q267" s="3" t="s">
        <v>83</v>
      </c>
      <c r="S267" s="3" t="s">
        <v>82</v>
      </c>
      <c r="U267" s="3" t="s">
        <v>513</v>
      </c>
    </row>
    <row r="268" ht="15.75" customHeight="1">
      <c r="A268" s="3">
        <v>254.0</v>
      </c>
      <c r="B268" s="3" t="s">
        <v>1157</v>
      </c>
      <c r="C268" s="3" t="s">
        <v>1151</v>
      </c>
      <c r="D268" s="3" t="s">
        <v>1152</v>
      </c>
      <c r="E268" s="3" t="s">
        <v>1159</v>
      </c>
      <c r="F268" s="3" t="s">
        <v>1160</v>
      </c>
      <c r="G268" s="3">
        <v>454.4</v>
      </c>
      <c r="H268" s="3">
        <v>-1.8</v>
      </c>
      <c r="I268" s="3">
        <v>211.0</v>
      </c>
      <c r="J268" s="3">
        <v>704.0</v>
      </c>
      <c r="K268" s="3" t="s">
        <v>741</v>
      </c>
      <c r="M268" s="3" t="s">
        <v>81</v>
      </c>
      <c r="O268" s="3" t="s">
        <v>1154</v>
      </c>
      <c r="Q268" s="3" t="s">
        <v>83</v>
      </c>
      <c r="S268" s="3" t="s">
        <v>82</v>
      </c>
      <c r="U268" s="3" t="s">
        <v>513</v>
      </c>
    </row>
    <row r="269" ht="15.75" customHeight="1">
      <c r="A269" s="3">
        <v>255.0</v>
      </c>
      <c r="B269" s="3" t="s">
        <v>1161</v>
      </c>
      <c r="C269" s="3" t="s">
        <v>1162</v>
      </c>
      <c r="D269" s="3" t="s">
        <v>1163</v>
      </c>
      <c r="E269" s="3" t="s">
        <v>1035</v>
      </c>
      <c r="K269" s="3" t="s">
        <v>466</v>
      </c>
      <c r="M269" s="3" t="s">
        <v>81</v>
      </c>
      <c r="O269" s="3" t="s">
        <v>82</v>
      </c>
      <c r="Q269" s="3" t="s">
        <v>78</v>
      </c>
      <c r="S269" s="3" t="s">
        <v>280</v>
      </c>
      <c r="U269" s="3" t="s">
        <v>1164</v>
      </c>
      <c r="W269" s="3" t="s">
        <v>601</v>
      </c>
      <c r="Y269" s="3" t="s">
        <v>84</v>
      </c>
      <c r="AA269" s="3" t="s">
        <v>120</v>
      </c>
      <c r="AC269" s="3" t="s">
        <v>1005</v>
      </c>
    </row>
    <row r="270" ht="15.75" customHeight="1">
      <c r="A270" s="3">
        <v>256.0</v>
      </c>
      <c r="B270" s="3" t="s">
        <v>1161</v>
      </c>
      <c r="C270" s="3" t="s">
        <v>1162</v>
      </c>
      <c r="D270" s="3" t="s">
        <v>1163</v>
      </c>
      <c r="E270" s="3" t="s">
        <v>1035</v>
      </c>
      <c r="K270" s="3" t="s">
        <v>466</v>
      </c>
      <c r="M270" s="3" t="s">
        <v>81</v>
      </c>
      <c r="O270" s="3" t="s">
        <v>82</v>
      </c>
      <c r="Q270" s="3" t="s">
        <v>78</v>
      </c>
      <c r="S270" s="3" t="s">
        <v>280</v>
      </c>
      <c r="U270" s="3" t="s">
        <v>1164</v>
      </c>
      <c r="W270" s="3" t="s">
        <v>601</v>
      </c>
      <c r="Y270" s="3" t="s">
        <v>84</v>
      </c>
      <c r="AA270" s="3" t="s">
        <v>120</v>
      </c>
      <c r="AC270" s="3" t="s">
        <v>1005</v>
      </c>
    </row>
    <row r="271" ht="15.75" customHeight="1">
      <c r="A271" s="3">
        <v>257.0</v>
      </c>
      <c r="B271" s="3" t="s">
        <v>1165</v>
      </c>
      <c r="C271" s="3" t="s">
        <v>1166</v>
      </c>
      <c r="D271" s="3" t="s">
        <v>1167</v>
      </c>
      <c r="E271" s="3" t="s">
        <v>1168</v>
      </c>
      <c r="F271" s="3" t="s">
        <v>1169</v>
      </c>
      <c r="G271" s="3">
        <v>330.4</v>
      </c>
      <c r="H271" s="3">
        <v>2.4</v>
      </c>
      <c r="I271" s="3">
        <v>128.0</v>
      </c>
      <c r="J271" s="3">
        <v>341.0</v>
      </c>
      <c r="K271" s="3" t="s">
        <v>1170</v>
      </c>
      <c r="M271" s="3" t="s">
        <v>1171</v>
      </c>
      <c r="O271" s="3" t="s">
        <v>1172</v>
      </c>
      <c r="Q271" s="3" t="s">
        <v>1173</v>
      </c>
      <c r="S271" s="3" t="s">
        <v>1174</v>
      </c>
      <c r="U271" s="3" t="s">
        <v>538</v>
      </c>
      <c r="W271" s="3" t="s">
        <v>1175</v>
      </c>
      <c r="Y271" s="3" t="s">
        <v>327</v>
      </c>
      <c r="AA271" s="3" t="s">
        <v>1176</v>
      </c>
      <c r="AC271" s="3" t="s">
        <v>1177</v>
      </c>
      <c r="AE271" s="3" t="s">
        <v>338</v>
      </c>
      <c r="AG271" s="3" t="s">
        <v>1178</v>
      </c>
    </row>
    <row r="272" ht="15.75" customHeight="1">
      <c r="A272" s="3">
        <v>258.0</v>
      </c>
      <c r="B272" s="3" t="s">
        <v>1165</v>
      </c>
      <c r="C272" s="3" t="s">
        <v>1166</v>
      </c>
      <c r="D272" s="3" t="s">
        <v>1167</v>
      </c>
      <c r="E272" s="3" t="s">
        <v>1168</v>
      </c>
      <c r="F272" s="3" t="s">
        <v>1169</v>
      </c>
      <c r="G272" s="3">
        <v>330.4</v>
      </c>
      <c r="H272" s="3">
        <v>2.4</v>
      </c>
      <c r="I272" s="3">
        <v>128.0</v>
      </c>
      <c r="J272" s="3">
        <v>341.0</v>
      </c>
      <c r="K272" s="3" t="s">
        <v>1170</v>
      </c>
      <c r="M272" s="3" t="s">
        <v>1171</v>
      </c>
      <c r="O272" s="3" t="s">
        <v>1172</v>
      </c>
      <c r="Q272" s="3" t="s">
        <v>1173</v>
      </c>
      <c r="S272" s="3" t="s">
        <v>1174</v>
      </c>
      <c r="U272" s="3" t="s">
        <v>538</v>
      </c>
      <c r="W272" s="3" t="s">
        <v>1175</v>
      </c>
      <c r="Y272" s="3" t="s">
        <v>327</v>
      </c>
      <c r="AA272" s="3" t="s">
        <v>1176</v>
      </c>
      <c r="AC272" s="3" t="s">
        <v>1177</v>
      </c>
      <c r="AE272" s="3" t="s">
        <v>338</v>
      </c>
      <c r="AG272" s="3" t="s">
        <v>1178</v>
      </c>
    </row>
    <row r="273" ht="15.75" customHeight="1">
      <c r="A273" s="3">
        <v>259.0</v>
      </c>
      <c r="B273" s="3" t="s">
        <v>1179</v>
      </c>
      <c r="C273" s="3" t="s">
        <v>1180</v>
      </c>
      <c r="D273" s="3" t="s">
        <v>1181</v>
      </c>
      <c r="K273" s="3" t="s">
        <v>466</v>
      </c>
      <c r="M273" s="3" t="s">
        <v>83</v>
      </c>
      <c r="O273" s="3" t="s">
        <v>1182</v>
      </c>
      <c r="Q273" s="3" t="s">
        <v>1004</v>
      </c>
      <c r="S273" s="3" t="s">
        <v>839</v>
      </c>
      <c r="U273" s="3" t="s">
        <v>585</v>
      </c>
      <c r="W273" s="3" t="s">
        <v>1183</v>
      </c>
      <c r="Y273" s="3" t="s">
        <v>537</v>
      </c>
      <c r="AA273" s="3" t="s">
        <v>467</v>
      </c>
      <c r="AC273" s="3" t="s">
        <v>278</v>
      </c>
      <c r="AE273" s="3" t="s">
        <v>630</v>
      </c>
      <c r="AG273" s="3" t="s">
        <v>280</v>
      </c>
      <c r="AI273" s="3" t="s">
        <v>783</v>
      </c>
      <c r="AK273" s="3" t="s">
        <v>787</v>
      </c>
    </row>
    <row r="274" ht="15.75" customHeight="1">
      <c r="A274" s="3">
        <v>260.0</v>
      </c>
      <c r="B274" s="3" t="s">
        <v>1184</v>
      </c>
      <c r="C274" s="3" t="s">
        <v>1147</v>
      </c>
      <c r="D274" s="3" t="s">
        <v>1148</v>
      </c>
      <c r="K274" s="3" t="s">
        <v>466</v>
      </c>
      <c r="M274" s="3" t="s">
        <v>276</v>
      </c>
      <c r="O274" s="3" t="s">
        <v>82</v>
      </c>
      <c r="Q274" s="3" t="s">
        <v>78</v>
      </c>
      <c r="S274" s="3" t="s">
        <v>496</v>
      </c>
      <c r="U274" s="3" t="s">
        <v>280</v>
      </c>
    </row>
    <row r="275" ht="15.75" customHeight="1">
      <c r="A275" s="3">
        <v>261.0</v>
      </c>
      <c r="B275" s="3" t="s">
        <v>1185</v>
      </c>
      <c r="C275" s="3" t="s">
        <v>1186</v>
      </c>
      <c r="D275" s="3" t="s">
        <v>1187</v>
      </c>
      <c r="E275" s="3" t="s">
        <v>429</v>
      </c>
      <c r="F275" s="3" t="s">
        <v>439</v>
      </c>
      <c r="G275" s="3">
        <v>402.5</v>
      </c>
      <c r="H275" s="3">
        <v>2.4</v>
      </c>
      <c r="I275" s="3">
        <v>101.0</v>
      </c>
      <c r="J275" s="3">
        <v>827.0</v>
      </c>
      <c r="K275" s="3" t="s">
        <v>1188</v>
      </c>
      <c r="L275" s="3">
        <f t="shared" ref="L275:L276" si="44">2.87/74.37</f>
        <v>0.03859082964</v>
      </c>
      <c r="M275" s="3" t="s">
        <v>1189</v>
      </c>
      <c r="N275" s="3">
        <f t="shared" ref="N275:N276" si="45">1/74.37</f>
        <v>0.0134462821</v>
      </c>
      <c r="O275" s="3" t="s">
        <v>1190</v>
      </c>
      <c r="P275" s="3">
        <f t="shared" ref="P275:P276" si="46">0.01/74.37</f>
        <v>0.000134462821</v>
      </c>
      <c r="Q275" s="3" t="s">
        <v>156</v>
      </c>
      <c r="R275" s="3">
        <f t="shared" ref="R275:R276" si="47">12.33/74.37</f>
        <v>0.1657926583</v>
      </c>
      <c r="S275" s="3" t="s">
        <v>931</v>
      </c>
      <c r="T275" s="3">
        <f t="shared" ref="T275:T276" si="48">10/74.37</f>
        <v>0.134462821</v>
      </c>
      <c r="U275" s="3" t="s">
        <v>1191</v>
      </c>
      <c r="V275" s="3">
        <f t="shared" ref="V275:V276" si="49">1.22/74.37</f>
        <v>0.01640446417</v>
      </c>
      <c r="W275" s="3" t="s">
        <v>1192</v>
      </c>
      <c r="X275" s="3">
        <f t="shared" ref="X275:X276" si="50">47.03/74.37</f>
        <v>0.6323786473</v>
      </c>
      <c r="Y275" s="3" t="s">
        <v>1102</v>
      </c>
      <c r="AA275" s="3" t="s">
        <v>1062</v>
      </c>
      <c r="AC275" s="3" t="s">
        <v>1193</v>
      </c>
    </row>
    <row r="276" ht="15.75" customHeight="1">
      <c r="A276" s="3">
        <v>262.0</v>
      </c>
      <c r="B276" s="3" t="s">
        <v>1185</v>
      </c>
      <c r="C276" s="3" t="s">
        <v>1186</v>
      </c>
      <c r="D276" s="3" t="s">
        <v>1187</v>
      </c>
      <c r="E276" s="3" t="s">
        <v>429</v>
      </c>
      <c r="F276" s="3" t="s">
        <v>439</v>
      </c>
      <c r="G276" s="3">
        <v>402.5</v>
      </c>
      <c r="H276" s="3">
        <v>2.4</v>
      </c>
      <c r="I276" s="3">
        <v>101.0</v>
      </c>
      <c r="J276" s="3">
        <v>827.0</v>
      </c>
      <c r="K276" s="3" t="s">
        <v>1188</v>
      </c>
      <c r="L276" s="3">
        <f t="shared" si="44"/>
        <v>0.03859082964</v>
      </c>
      <c r="M276" s="3" t="s">
        <v>1189</v>
      </c>
      <c r="N276" s="3">
        <f t="shared" si="45"/>
        <v>0.0134462821</v>
      </c>
      <c r="O276" s="3" t="s">
        <v>1190</v>
      </c>
      <c r="P276" s="3">
        <f t="shared" si="46"/>
        <v>0.000134462821</v>
      </c>
      <c r="Q276" s="3" t="s">
        <v>156</v>
      </c>
      <c r="R276" s="3">
        <f t="shared" si="47"/>
        <v>0.1657926583</v>
      </c>
      <c r="S276" s="3" t="s">
        <v>931</v>
      </c>
      <c r="T276" s="3">
        <f t="shared" si="48"/>
        <v>0.134462821</v>
      </c>
      <c r="U276" s="3" t="s">
        <v>1191</v>
      </c>
      <c r="V276" s="3">
        <f t="shared" si="49"/>
        <v>0.01640446417</v>
      </c>
      <c r="W276" s="3" t="s">
        <v>1192</v>
      </c>
      <c r="X276" s="3">
        <f t="shared" si="50"/>
        <v>0.6323786473</v>
      </c>
      <c r="Y276" s="3" t="s">
        <v>1102</v>
      </c>
      <c r="AA276" s="3" t="s">
        <v>1062</v>
      </c>
      <c r="AC276" s="3" t="s">
        <v>1193</v>
      </c>
    </row>
    <row r="277" ht="15.75" customHeight="1">
      <c r="A277" s="3">
        <v>263.0</v>
      </c>
      <c r="B277" s="3" t="s">
        <v>1194</v>
      </c>
      <c r="C277" s="3" t="s">
        <v>1195</v>
      </c>
      <c r="D277" s="3" t="s">
        <v>1196</v>
      </c>
      <c r="E277" s="3" t="s">
        <v>1197</v>
      </c>
      <c r="K277" s="3" t="s">
        <v>327</v>
      </c>
      <c r="M277" s="3" t="s">
        <v>1198</v>
      </c>
      <c r="O277" s="3" t="s">
        <v>1199</v>
      </c>
      <c r="Q277" s="3" t="s">
        <v>504</v>
      </c>
      <c r="S277" s="3" t="s">
        <v>696</v>
      </c>
      <c r="U277" s="3" t="s">
        <v>1200</v>
      </c>
      <c r="W277" s="3" t="s">
        <v>1201</v>
      </c>
    </row>
    <row r="278" ht="15.75" customHeight="1">
      <c r="A278" s="3">
        <v>264.0</v>
      </c>
      <c r="B278" s="3" t="s">
        <v>1194</v>
      </c>
      <c r="C278" s="3" t="s">
        <v>1195</v>
      </c>
      <c r="D278" s="3" t="s">
        <v>1196</v>
      </c>
      <c r="E278" s="3" t="s">
        <v>1202</v>
      </c>
      <c r="K278" s="3" t="s">
        <v>327</v>
      </c>
      <c r="M278" s="3" t="s">
        <v>1198</v>
      </c>
      <c r="O278" s="3" t="s">
        <v>1199</v>
      </c>
      <c r="Q278" s="3" t="s">
        <v>504</v>
      </c>
      <c r="S278" s="3" t="s">
        <v>696</v>
      </c>
      <c r="U278" s="3" t="s">
        <v>1200</v>
      </c>
      <c r="W278" s="3" t="s">
        <v>1201</v>
      </c>
    </row>
    <row r="279" ht="15.75" customHeight="1">
      <c r="A279" s="3">
        <v>265.0</v>
      </c>
      <c r="B279" s="3" t="s">
        <v>1203</v>
      </c>
      <c r="C279" s="3" t="s">
        <v>1204</v>
      </c>
      <c r="D279" s="3" t="s">
        <v>1205</v>
      </c>
      <c r="E279" s="3" t="s">
        <v>1202</v>
      </c>
      <c r="F279" s="3" t="s">
        <v>1206</v>
      </c>
      <c r="G279" s="3">
        <v>401.4</v>
      </c>
      <c r="H279" s="3">
        <v>2.4</v>
      </c>
      <c r="I279" s="3">
        <v>138.0</v>
      </c>
      <c r="J279" s="3">
        <v>681.0</v>
      </c>
      <c r="K279" s="3" t="s">
        <v>1207</v>
      </c>
      <c r="L279" s="3">
        <f>0.1/728.8</f>
        <v>0.0001372118551</v>
      </c>
      <c r="M279" s="3" t="s">
        <v>98</v>
      </c>
      <c r="N279" s="3">
        <f>1/728.8</f>
        <v>0.001372118551</v>
      </c>
      <c r="O279" s="3" t="s">
        <v>155</v>
      </c>
      <c r="P279" s="3">
        <f>0.5/728.8</f>
        <v>0.0006860592755</v>
      </c>
      <c r="Q279" s="3" t="s">
        <v>320</v>
      </c>
      <c r="R279" s="3">
        <f>0.2/728.8</f>
        <v>0.0002744237102</v>
      </c>
      <c r="S279" s="3" t="s">
        <v>405</v>
      </c>
      <c r="U279" s="3" t="s">
        <v>406</v>
      </c>
    </row>
    <row r="280" ht="15.75" customHeight="1">
      <c r="A280" s="3">
        <v>266.0</v>
      </c>
      <c r="B280" s="3" t="s">
        <v>1208</v>
      </c>
      <c r="C280" s="3" t="s">
        <v>1195</v>
      </c>
      <c r="D280" s="3" t="s">
        <v>1196</v>
      </c>
      <c r="E280" s="3" t="s">
        <v>1202</v>
      </c>
      <c r="F280" s="3" t="s">
        <v>1206</v>
      </c>
      <c r="G280" s="3">
        <v>401.4</v>
      </c>
      <c r="H280" s="3">
        <v>2.4</v>
      </c>
      <c r="I280" s="3">
        <v>138.0</v>
      </c>
      <c r="J280" s="3">
        <v>681.0</v>
      </c>
      <c r="K280" s="3" t="s">
        <v>1209</v>
      </c>
      <c r="M280" s="3" t="s">
        <v>1198</v>
      </c>
      <c r="O280" s="3" t="s">
        <v>1210</v>
      </c>
      <c r="Q280" s="3" t="s">
        <v>504</v>
      </c>
      <c r="S280" s="3" t="s">
        <v>696</v>
      </c>
      <c r="U280" s="3" t="s">
        <v>1200</v>
      </c>
      <c r="W280" s="3" t="s">
        <v>1201</v>
      </c>
    </row>
    <row r="281" ht="15.75" customHeight="1">
      <c r="A281" s="3">
        <v>267.0</v>
      </c>
      <c r="B281" s="3" t="s">
        <v>1208</v>
      </c>
      <c r="C281" s="3" t="s">
        <v>1195</v>
      </c>
      <c r="D281" s="3" t="s">
        <v>1196</v>
      </c>
      <c r="E281" s="3" t="s">
        <v>1202</v>
      </c>
      <c r="F281" s="3" t="s">
        <v>1206</v>
      </c>
      <c r="G281" s="3">
        <v>401.4</v>
      </c>
      <c r="H281" s="3">
        <v>2.4</v>
      </c>
      <c r="I281" s="3">
        <v>138.0</v>
      </c>
      <c r="J281" s="3">
        <v>681.0</v>
      </c>
      <c r="K281" s="3" t="s">
        <v>1209</v>
      </c>
      <c r="M281" s="3" t="s">
        <v>1198</v>
      </c>
      <c r="O281" s="3" t="s">
        <v>1210</v>
      </c>
      <c r="Q281" s="3" t="s">
        <v>504</v>
      </c>
      <c r="S281" s="3" t="s">
        <v>696</v>
      </c>
      <c r="U281" s="3" t="s">
        <v>1200</v>
      </c>
      <c r="W281" s="3" t="s">
        <v>1201</v>
      </c>
    </row>
    <row r="282" ht="15.75" customHeight="1">
      <c r="A282" s="3">
        <v>268.0</v>
      </c>
      <c r="B282" s="3" t="s">
        <v>1211</v>
      </c>
      <c r="C282" s="3" t="s">
        <v>1212</v>
      </c>
      <c r="D282" s="3" t="s">
        <v>1213</v>
      </c>
      <c r="E282" s="3" t="s">
        <v>1214</v>
      </c>
    </row>
    <row r="283" ht="15.75" customHeight="1">
      <c r="A283" s="3">
        <v>269.0</v>
      </c>
      <c r="B283" s="3" t="s">
        <v>1215</v>
      </c>
      <c r="C283" s="3" t="s">
        <v>1216</v>
      </c>
      <c r="D283" s="3" t="s">
        <v>1217</v>
      </c>
      <c r="E283" s="3" t="s">
        <v>1214</v>
      </c>
      <c r="K283" s="3" t="s">
        <v>1218</v>
      </c>
      <c r="M283" s="3" t="s">
        <v>1219</v>
      </c>
      <c r="O283" s="3" t="s">
        <v>227</v>
      </c>
      <c r="Q283" s="3" t="s">
        <v>344</v>
      </c>
      <c r="S283" s="3" t="s">
        <v>158</v>
      </c>
      <c r="U283" s="3" t="s">
        <v>787</v>
      </c>
      <c r="W283" s="3" t="s">
        <v>1220</v>
      </c>
      <c r="Y283" s="3" t="s">
        <v>1221</v>
      </c>
      <c r="AA283" s="3" t="s">
        <v>1222</v>
      </c>
      <c r="AC283" s="3" t="s">
        <v>1223</v>
      </c>
    </row>
    <row r="284" ht="15.75" customHeight="1">
      <c r="A284" s="3">
        <v>269.0</v>
      </c>
      <c r="B284" s="3" t="s">
        <v>1215</v>
      </c>
      <c r="C284" s="3" t="s">
        <v>1216</v>
      </c>
      <c r="D284" s="3" t="s">
        <v>1217</v>
      </c>
      <c r="E284" s="3" t="s">
        <v>960</v>
      </c>
      <c r="F284" s="3" t="s">
        <v>951</v>
      </c>
      <c r="G284" s="3">
        <v>495.7</v>
      </c>
      <c r="H284" s="3">
        <v>10.0</v>
      </c>
      <c r="I284" s="3">
        <v>81.7</v>
      </c>
      <c r="J284" s="3">
        <v>579.0</v>
      </c>
      <c r="K284" s="3" t="s">
        <v>1218</v>
      </c>
      <c r="M284" s="3" t="s">
        <v>1219</v>
      </c>
      <c r="O284" s="3" t="s">
        <v>227</v>
      </c>
      <c r="Q284" s="3" t="s">
        <v>344</v>
      </c>
      <c r="S284" s="3" t="s">
        <v>158</v>
      </c>
      <c r="U284" s="3" t="s">
        <v>787</v>
      </c>
      <c r="W284" s="3" t="s">
        <v>1220</v>
      </c>
      <c r="Y284" s="3" t="s">
        <v>1221</v>
      </c>
      <c r="AA284" s="3" t="s">
        <v>1222</v>
      </c>
      <c r="AC284" s="3" t="s">
        <v>1223</v>
      </c>
    </row>
    <row r="285" ht="15.75" customHeight="1">
      <c r="A285" s="3">
        <v>270.0</v>
      </c>
      <c r="B285" s="3" t="s">
        <v>1215</v>
      </c>
      <c r="C285" s="3" t="s">
        <v>1216</v>
      </c>
      <c r="D285" s="3" t="s">
        <v>1217</v>
      </c>
      <c r="K285" s="3" t="s">
        <v>1218</v>
      </c>
      <c r="M285" s="3" t="s">
        <v>1219</v>
      </c>
      <c r="O285" s="3" t="s">
        <v>227</v>
      </c>
      <c r="Q285" s="3" t="s">
        <v>344</v>
      </c>
      <c r="S285" s="3" t="s">
        <v>158</v>
      </c>
      <c r="U285" s="3" t="s">
        <v>787</v>
      </c>
      <c r="W285" s="3" t="s">
        <v>1220</v>
      </c>
      <c r="Y285" s="3" t="s">
        <v>1221</v>
      </c>
      <c r="AA285" s="3" t="s">
        <v>1222</v>
      </c>
      <c r="AC285" s="3" t="s">
        <v>1223</v>
      </c>
    </row>
    <row r="286" ht="15.75" customHeight="1">
      <c r="A286" s="3">
        <v>271.0</v>
      </c>
      <c r="B286" s="3" t="s">
        <v>1224</v>
      </c>
      <c r="C286" s="3" t="s">
        <v>1180</v>
      </c>
      <c r="D286" s="3" t="s">
        <v>1181</v>
      </c>
      <c r="K286" s="3" t="s">
        <v>1052</v>
      </c>
      <c r="M286" s="3" t="s">
        <v>83</v>
      </c>
      <c r="O286" s="3" t="s">
        <v>1182</v>
      </c>
      <c r="Q286" s="3" t="s">
        <v>1004</v>
      </c>
      <c r="S286" s="3" t="s">
        <v>1225</v>
      </c>
      <c r="U286" s="3" t="s">
        <v>585</v>
      </c>
      <c r="W286" s="3" t="s">
        <v>1183</v>
      </c>
      <c r="Y286" s="3" t="s">
        <v>537</v>
      </c>
      <c r="AA286" s="3" t="s">
        <v>1226</v>
      </c>
      <c r="AC286" s="3" t="s">
        <v>278</v>
      </c>
      <c r="AE286" s="3" t="s">
        <v>862</v>
      </c>
      <c r="AG286" s="3" t="s">
        <v>280</v>
      </c>
      <c r="AI286" s="3" t="s">
        <v>783</v>
      </c>
      <c r="AK286" s="3" t="s">
        <v>787</v>
      </c>
    </row>
    <row r="287" ht="15.75" customHeight="1">
      <c r="A287" s="3">
        <v>272.0</v>
      </c>
      <c r="B287" s="3" t="s">
        <v>1227</v>
      </c>
      <c r="C287" s="3" t="s">
        <v>1228</v>
      </c>
      <c r="D287" s="3" t="s">
        <v>1229</v>
      </c>
      <c r="K287" s="3" t="s">
        <v>1230</v>
      </c>
      <c r="M287" s="3" t="s">
        <v>1231</v>
      </c>
      <c r="O287" s="3" t="s">
        <v>95</v>
      </c>
      <c r="Q287" s="3" t="s">
        <v>504</v>
      </c>
      <c r="S287" s="3" t="s">
        <v>1232</v>
      </c>
      <c r="U287" s="3" t="s">
        <v>327</v>
      </c>
    </row>
    <row r="288" ht="15.75" customHeight="1">
      <c r="A288" s="3">
        <v>273.0</v>
      </c>
      <c r="B288" s="3" t="s">
        <v>1233</v>
      </c>
      <c r="C288" s="3" t="s">
        <v>1234</v>
      </c>
      <c r="D288" s="3" t="s">
        <v>1235</v>
      </c>
      <c r="K288" s="3" t="s">
        <v>1236</v>
      </c>
      <c r="M288" s="3" t="s">
        <v>1237</v>
      </c>
      <c r="O288" s="3" t="s">
        <v>1238</v>
      </c>
      <c r="Q288" s="3" t="s">
        <v>841</v>
      </c>
    </row>
    <row r="289" ht="15.75" customHeight="1">
      <c r="A289" s="3">
        <v>274.0</v>
      </c>
      <c r="B289" s="3" t="s">
        <v>1239</v>
      </c>
      <c r="C289" s="3" t="s">
        <v>1234</v>
      </c>
      <c r="D289" s="3" t="s">
        <v>1235</v>
      </c>
      <c r="E289" s="3" t="s">
        <v>1240</v>
      </c>
      <c r="K289" s="3" t="s">
        <v>1232</v>
      </c>
      <c r="M289" s="3" t="s">
        <v>808</v>
      </c>
      <c r="O289" s="3" t="s">
        <v>83</v>
      </c>
      <c r="Q289" s="3" t="s">
        <v>948</v>
      </c>
      <c r="S289" s="3" t="s">
        <v>585</v>
      </c>
      <c r="U289" s="3" t="s">
        <v>931</v>
      </c>
      <c r="W289" s="3" t="s">
        <v>496</v>
      </c>
      <c r="Y289" s="3" t="s">
        <v>1241</v>
      </c>
      <c r="AA289" s="3" t="s">
        <v>155</v>
      </c>
      <c r="AC289" s="3" t="s">
        <v>1242</v>
      </c>
      <c r="AE289" s="3" t="s">
        <v>120</v>
      </c>
    </row>
    <row r="290" ht="15.75" customHeight="1">
      <c r="A290" s="3">
        <v>275.0</v>
      </c>
      <c r="B290" s="3" t="s">
        <v>1239</v>
      </c>
      <c r="C290" s="3" t="s">
        <v>1234</v>
      </c>
      <c r="D290" s="3" t="s">
        <v>1235</v>
      </c>
      <c r="E290" s="3" t="s">
        <v>1240</v>
      </c>
      <c r="K290" s="3" t="s">
        <v>1232</v>
      </c>
      <c r="M290" s="3" t="s">
        <v>808</v>
      </c>
      <c r="O290" s="3" t="s">
        <v>83</v>
      </c>
      <c r="Q290" s="3" t="s">
        <v>948</v>
      </c>
      <c r="S290" s="3" t="s">
        <v>585</v>
      </c>
      <c r="U290" s="3" t="s">
        <v>931</v>
      </c>
      <c r="W290" s="3" t="s">
        <v>496</v>
      </c>
      <c r="Y290" s="3" t="s">
        <v>1241</v>
      </c>
      <c r="AA290" s="3" t="s">
        <v>155</v>
      </c>
      <c r="AC290" s="3" t="s">
        <v>1242</v>
      </c>
      <c r="AE290" s="3" t="s">
        <v>120</v>
      </c>
    </row>
    <row r="291" ht="15.75" customHeight="1">
      <c r="A291" s="3">
        <v>276.0</v>
      </c>
      <c r="B291" s="3" t="s">
        <v>1243</v>
      </c>
      <c r="C291" s="3" t="s">
        <v>1234</v>
      </c>
      <c r="D291" s="3" t="s">
        <v>1235</v>
      </c>
      <c r="E291" s="3" t="s">
        <v>1244</v>
      </c>
      <c r="K291" s="3" t="s">
        <v>739</v>
      </c>
      <c r="M291" s="3" t="s">
        <v>1245</v>
      </c>
      <c r="O291" s="3" t="s">
        <v>948</v>
      </c>
      <c r="Q291" s="3" t="s">
        <v>78</v>
      </c>
    </row>
    <row r="292" ht="15.75" customHeight="1">
      <c r="A292" s="3">
        <v>277.0</v>
      </c>
      <c r="B292" s="3" t="s">
        <v>1243</v>
      </c>
      <c r="C292" s="3" t="s">
        <v>1234</v>
      </c>
      <c r="D292" s="3" t="s">
        <v>1235</v>
      </c>
      <c r="E292" s="3" t="s">
        <v>1244</v>
      </c>
      <c r="F292" s="3" t="s">
        <v>1246</v>
      </c>
      <c r="G292" s="3">
        <v>293.3</v>
      </c>
      <c r="H292" s="3">
        <v>4.2</v>
      </c>
      <c r="I292" s="3">
        <v>63.3</v>
      </c>
      <c r="J292" s="3">
        <v>361.0</v>
      </c>
      <c r="K292" s="3" t="s">
        <v>739</v>
      </c>
      <c r="M292" s="3" t="s">
        <v>1245</v>
      </c>
      <c r="O292" s="3" t="s">
        <v>948</v>
      </c>
      <c r="Q292" s="3" t="s">
        <v>78</v>
      </c>
    </row>
    <row r="293" ht="15.75" customHeight="1">
      <c r="A293" s="3">
        <v>278.0</v>
      </c>
      <c r="B293" s="3" t="s">
        <v>1247</v>
      </c>
      <c r="C293" s="3" t="s">
        <v>1228</v>
      </c>
      <c r="D293" s="3" t="s">
        <v>1229</v>
      </c>
      <c r="E293" s="3" t="s">
        <v>1248</v>
      </c>
      <c r="K293" s="3" t="s">
        <v>1249</v>
      </c>
    </row>
    <row r="294" ht="15.75" customHeight="1">
      <c r="A294" s="3">
        <v>279.0</v>
      </c>
      <c r="B294" s="3" t="s">
        <v>1247</v>
      </c>
      <c r="C294" s="3" t="s">
        <v>1228</v>
      </c>
      <c r="D294" s="3" t="s">
        <v>1229</v>
      </c>
      <c r="E294" s="3" t="s">
        <v>1250</v>
      </c>
      <c r="K294" s="3" t="s">
        <v>1249</v>
      </c>
    </row>
    <row r="295" ht="15.75" customHeight="1">
      <c r="A295" s="3">
        <v>280.0</v>
      </c>
      <c r="B295" s="3" t="s">
        <v>1251</v>
      </c>
      <c r="C295" s="3" t="s">
        <v>1252</v>
      </c>
      <c r="D295" s="3" t="s">
        <v>1235</v>
      </c>
      <c r="E295" s="3" t="s">
        <v>1250</v>
      </c>
      <c r="F295" s="3" t="s">
        <v>1253</v>
      </c>
      <c r="G295" s="3">
        <v>286.71</v>
      </c>
      <c r="H295" s="3">
        <v>2.2</v>
      </c>
      <c r="I295" s="3">
        <v>61.7</v>
      </c>
      <c r="J295" s="3">
        <v>407.0</v>
      </c>
      <c r="K295" s="3" t="s">
        <v>1254</v>
      </c>
      <c r="M295" s="3" t="s">
        <v>81</v>
      </c>
      <c r="O295" s="3" t="s">
        <v>1255</v>
      </c>
      <c r="Q295" s="3" t="s">
        <v>78</v>
      </c>
      <c r="S295" s="3" t="s">
        <v>862</v>
      </c>
      <c r="U295" s="3" t="s">
        <v>1256</v>
      </c>
      <c r="W295" s="3" t="s">
        <v>784</v>
      </c>
      <c r="Y295" s="3" t="s">
        <v>1257</v>
      </c>
      <c r="AA295" s="3" t="s">
        <v>392</v>
      </c>
      <c r="AC295" s="3" t="s">
        <v>1258</v>
      </c>
      <c r="AE295" s="3" t="s">
        <v>1259</v>
      </c>
      <c r="AG295" s="3" t="s">
        <v>1260</v>
      </c>
      <c r="AI295" s="3" t="s">
        <v>931</v>
      </c>
      <c r="AK295" s="3" t="s">
        <v>1261</v>
      </c>
      <c r="AM295" s="3" t="s">
        <v>1262</v>
      </c>
      <c r="AO295" s="3" t="s">
        <v>158</v>
      </c>
    </row>
    <row r="296" ht="15.75" customHeight="1">
      <c r="A296" s="3">
        <v>281.0</v>
      </c>
      <c r="B296" s="3" t="s">
        <v>1251</v>
      </c>
      <c r="C296" s="3" t="s">
        <v>1263</v>
      </c>
      <c r="D296" s="3" t="s">
        <v>791</v>
      </c>
      <c r="E296" s="3" t="s">
        <v>1250</v>
      </c>
      <c r="F296" s="3" t="s">
        <v>1253</v>
      </c>
      <c r="G296" s="3">
        <v>286.71</v>
      </c>
      <c r="H296" s="3">
        <v>2.2</v>
      </c>
      <c r="I296" s="3">
        <v>61.7</v>
      </c>
      <c r="J296" s="3">
        <v>407.0</v>
      </c>
      <c r="K296" s="3" t="s">
        <v>1254</v>
      </c>
      <c r="M296" s="3" t="s">
        <v>81</v>
      </c>
      <c r="O296" s="3" t="s">
        <v>1255</v>
      </c>
      <c r="Q296" s="3" t="s">
        <v>78</v>
      </c>
      <c r="S296" s="3" t="s">
        <v>862</v>
      </c>
      <c r="U296" s="3" t="s">
        <v>1256</v>
      </c>
      <c r="W296" s="3" t="s">
        <v>784</v>
      </c>
      <c r="Y296" s="3" t="s">
        <v>1257</v>
      </c>
      <c r="AA296" s="3" t="s">
        <v>392</v>
      </c>
      <c r="AC296" s="3" t="s">
        <v>1258</v>
      </c>
      <c r="AE296" s="3" t="s">
        <v>1259</v>
      </c>
      <c r="AG296" s="3" t="s">
        <v>1260</v>
      </c>
      <c r="AI296" s="3" t="s">
        <v>931</v>
      </c>
      <c r="AK296" s="3" t="s">
        <v>1261</v>
      </c>
      <c r="AM296" s="3" t="s">
        <v>1262</v>
      </c>
      <c r="AO296" s="3" t="s">
        <v>158</v>
      </c>
    </row>
    <row r="297" ht="15.75" customHeight="1">
      <c r="A297" s="3">
        <v>282.0</v>
      </c>
      <c r="B297" s="3" t="s">
        <v>1264</v>
      </c>
      <c r="C297" s="3" t="s">
        <v>1265</v>
      </c>
      <c r="D297" s="3" t="s">
        <v>1235</v>
      </c>
      <c r="E297" s="3" t="s">
        <v>1250</v>
      </c>
      <c r="F297" s="3" t="s">
        <v>1253</v>
      </c>
      <c r="G297" s="3">
        <v>286.71</v>
      </c>
      <c r="H297" s="3">
        <v>2.2</v>
      </c>
      <c r="I297" s="3">
        <v>61.7</v>
      </c>
      <c r="J297" s="3">
        <v>407.0</v>
      </c>
      <c r="K297" s="3" t="s">
        <v>466</v>
      </c>
      <c r="M297" s="3" t="s">
        <v>81</v>
      </c>
      <c r="O297" s="3" t="s">
        <v>78</v>
      </c>
      <c r="Q297" s="3" t="s">
        <v>784</v>
      </c>
    </row>
    <row r="298" ht="15.75" customHeight="1">
      <c r="A298" s="3">
        <v>283.0</v>
      </c>
      <c r="B298" s="3" t="s">
        <v>1264</v>
      </c>
      <c r="C298" s="3" t="s">
        <v>1266</v>
      </c>
      <c r="D298" s="3" t="s">
        <v>791</v>
      </c>
      <c r="E298" s="3" t="s">
        <v>1250</v>
      </c>
      <c r="F298" s="3" t="s">
        <v>1253</v>
      </c>
      <c r="G298" s="3">
        <v>286.71</v>
      </c>
      <c r="H298" s="3">
        <v>2.2</v>
      </c>
      <c r="I298" s="3">
        <v>61.7</v>
      </c>
      <c r="J298" s="3">
        <v>407.0</v>
      </c>
      <c r="K298" s="3" t="s">
        <v>466</v>
      </c>
      <c r="M298" s="3" t="s">
        <v>81</v>
      </c>
      <c r="O298" s="3" t="s">
        <v>78</v>
      </c>
      <c r="Q298" s="3" t="s">
        <v>784</v>
      </c>
    </row>
    <row r="299" ht="15.75" customHeight="1">
      <c r="A299" s="3">
        <v>284.0</v>
      </c>
      <c r="B299" s="3" t="s">
        <v>1267</v>
      </c>
      <c r="C299" s="3" t="s">
        <v>1268</v>
      </c>
      <c r="D299" s="3" t="s">
        <v>1235</v>
      </c>
      <c r="E299" s="3" t="s">
        <v>1250</v>
      </c>
      <c r="F299" s="3" t="s">
        <v>1253</v>
      </c>
      <c r="G299" s="3">
        <v>286.71</v>
      </c>
      <c r="H299" s="3">
        <v>2.2</v>
      </c>
      <c r="I299" s="3">
        <v>61.7</v>
      </c>
      <c r="J299" s="3">
        <v>407.0</v>
      </c>
      <c r="K299" s="3" t="s">
        <v>1269</v>
      </c>
      <c r="M299" s="3" t="s">
        <v>227</v>
      </c>
      <c r="O299" s="3" t="s">
        <v>585</v>
      </c>
      <c r="Q299" s="3" t="s">
        <v>1270</v>
      </c>
      <c r="S299" s="3" t="s">
        <v>677</v>
      </c>
      <c r="U299" s="3" t="s">
        <v>945</v>
      </c>
      <c r="W299" s="3" t="s">
        <v>316</v>
      </c>
      <c r="Y299" s="3" t="s">
        <v>1271</v>
      </c>
      <c r="AA299" s="3" t="s">
        <v>1272</v>
      </c>
      <c r="AC299" s="3" t="s">
        <v>120</v>
      </c>
    </row>
    <row r="300" ht="15.75" customHeight="1">
      <c r="A300" s="3">
        <v>285.0</v>
      </c>
      <c r="B300" s="3" t="s">
        <v>1267</v>
      </c>
      <c r="C300" s="3" t="s">
        <v>1263</v>
      </c>
      <c r="D300" s="3" t="s">
        <v>791</v>
      </c>
      <c r="E300" s="3" t="s">
        <v>1273</v>
      </c>
      <c r="F300" s="3" t="s">
        <v>1274</v>
      </c>
      <c r="G300" s="3">
        <v>337.4</v>
      </c>
      <c r="H300" s="3">
        <v>2.7</v>
      </c>
      <c r="I300" s="3">
        <v>77.2</v>
      </c>
      <c r="J300" s="3">
        <v>434.0</v>
      </c>
      <c r="K300" s="3" t="s">
        <v>1269</v>
      </c>
      <c r="M300" s="3" t="s">
        <v>227</v>
      </c>
      <c r="O300" s="3" t="s">
        <v>585</v>
      </c>
      <c r="Q300" s="3" t="s">
        <v>1270</v>
      </c>
      <c r="S300" s="3" t="s">
        <v>677</v>
      </c>
      <c r="U300" s="3" t="s">
        <v>945</v>
      </c>
      <c r="W300" s="3" t="s">
        <v>316</v>
      </c>
      <c r="Y300" s="3" t="s">
        <v>1271</v>
      </c>
      <c r="AA300" s="3" t="s">
        <v>1272</v>
      </c>
      <c r="AC300" s="3" t="s">
        <v>120</v>
      </c>
    </row>
    <row r="301" ht="15.75" customHeight="1">
      <c r="A301" s="3">
        <v>286.0</v>
      </c>
      <c r="B301" s="3" t="s">
        <v>1275</v>
      </c>
      <c r="C301" s="3" t="s">
        <v>1252</v>
      </c>
      <c r="D301" s="3" t="s">
        <v>1235</v>
      </c>
      <c r="E301" s="3" t="s">
        <v>1273</v>
      </c>
      <c r="F301" s="3" t="s">
        <v>1274</v>
      </c>
      <c r="G301" s="3">
        <v>337.4</v>
      </c>
      <c r="H301" s="3">
        <v>2.7</v>
      </c>
      <c r="I301" s="3">
        <v>77.2</v>
      </c>
      <c r="J301" s="3">
        <v>434.0</v>
      </c>
      <c r="K301" s="3" t="s">
        <v>165</v>
      </c>
      <c r="M301" s="3" t="s">
        <v>81</v>
      </c>
      <c r="O301" s="3" t="s">
        <v>276</v>
      </c>
      <c r="Q301" s="3" t="s">
        <v>78</v>
      </c>
      <c r="S301" s="3" t="s">
        <v>862</v>
      </c>
      <c r="U301" s="3" t="s">
        <v>1256</v>
      </c>
      <c r="W301" s="3" t="s">
        <v>784</v>
      </c>
    </row>
    <row r="302" ht="15.75" customHeight="1">
      <c r="A302" s="3">
        <v>287.0</v>
      </c>
      <c r="B302" s="3" t="s">
        <v>1275</v>
      </c>
      <c r="C302" s="3" t="s">
        <v>1276</v>
      </c>
      <c r="D302" s="3" t="s">
        <v>791</v>
      </c>
      <c r="E302" s="3" t="s">
        <v>1277</v>
      </c>
      <c r="F302" s="3" t="s">
        <v>1278</v>
      </c>
      <c r="G302" s="3">
        <v>252.27</v>
      </c>
      <c r="H302" s="3">
        <v>1.7</v>
      </c>
      <c r="I302" s="3">
        <v>63.4</v>
      </c>
      <c r="J302" s="3">
        <v>382.0</v>
      </c>
      <c r="K302" s="3" t="s">
        <v>165</v>
      </c>
      <c r="M302" s="3" t="s">
        <v>81</v>
      </c>
      <c r="O302" s="3" t="s">
        <v>276</v>
      </c>
      <c r="Q302" s="3" t="s">
        <v>78</v>
      </c>
      <c r="S302" s="3" t="s">
        <v>862</v>
      </c>
      <c r="U302" s="3" t="s">
        <v>1256</v>
      </c>
      <c r="W302" s="3" t="s">
        <v>784</v>
      </c>
    </row>
    <row r="303" ht="15.75" customHeight="1">
      <c r="A303" s="3">
        <v>288.0</v>
      </c>
      <c r="B303" s="3" t="s">
        <v>1279</v>
      </c>
      <c r="C303" s="3" t="s">
        <v>1280</v>
      </c>
      <c r="D303" s="3" t="s">
        <v>1235</v>
      </c>
      <c r="E303" s="3" t="s">
        <v>1277</v>
      </c>
      <c r="F303" s="3" t="s">
        <v>1278</v>
      </c>
      <c r="G303" s="3">
        <v>252.27</v>
      </c>
      <c r="H303" s="3">
        <v>1.7</v>
      </c>
      <c r="I303" s="3">
        <v>63.4</v>
      </c>
      <c r="J303" s="3">
        <v>382.0</v>
      </c>
      <c r="K303" s="3" t="s">
        <v>1281</v>
      </c>
      <c r="M303" s="3" t="s">
        <v>1282</v>
      </c>
      <c r="O303" s="3" t="s">
        <v>537</v>
      </c>
      <c r="Q303" s="3" t="s">
        <v>741</v>
      </c>
    </row>
    <row r="304" ht="15.75" customHeight="1">
      <c r="A304" s="3">
        <v>289.0</v>
      </c>
      <c r="B304" s="3" t="s">
        <v>1279</v>
      </c>
      <c r="C304" s="3" t="s">
        <v>1283</v>
      </c>
      <c r="D304" s="3" t="s">
        <v>903</v>
      </c>
      <c r="E304" s="3" t="s">
        <v>1277</v>
      </c>
      <c r="F304" s="3" t="s">
        <v>1278</v>
      </c>
      <c r="G304" s="3">
        <v>252.27</v>
      </c>
      <c r="H304" s="3">
        <v>1.7</v>
      </c>
      <c r="I304" s="3">
        <v>63.4</v>
      </c>
      <c r="J304" s="3">
        <v>382.0</v>
      </c>
      <c r="K304" s="3" t="s">
        <v>1281</v>
      </c>
      <c r="M304" s="3" t="s">
        <v>1282</v>
      </c>
      <c r="O304" s="3" t="s">
        <v>537</v>
      </c>
      <c r="Q304" s="3" t="s">
        <v>741</v>
      </c>
    </row>
    <row r="305" ht="15.75" customHeight="1">
      <c r="A305" s="3">
        <v>290.0</v>
      </c>
      <c r="B305" s="3" t="s">
        <v>1284</v>
      </c>
      <c r="C305" s="3" t="s">
        <v>1285</v>
      </c>
      <c r="D305" s="3" t="s">
        <v>1286</v>
      </c>
      <c r="E305" s="3" t="s">
        <v>429</v>
      </c>
      <c r="F305" s="3" t="s">
        <v>439</v>
      </c>
      <c r="G305" s="3">
        <v>402.5</v>
      </c>
      <c r="H305" s="3">
        <v>2.4</v>
      </c>
      <c r="I305" s="3">
        <v>101.0</v>
      </c>
      <c r="J305" s="3">
        <v>827.0</v>
      </c>
      <c r="K305" s="3" t="s">
        <v>1287</v>
      </c>
      <c r="M305" s="3" t="s">
        <v>1288</v>
      </c>
      <c r="O305" s="3" t="s">
        <v>1289</v>
      </c>
      <c r="Q305" s="3" t="s">
        <v>1290</v>
      </c>
      <c r="S305" s="3" t="s">
        <v>82</v>
      </c>
      <c r="U305" s="3" t="s">
        <v>1040</v>
      </c>
      <c r="W305" s="3" t="s">
        <v>120</v>
      </c>
      <c r="Y305" s="3" t="s">
        <v>930</v>
      </c>
      <c r="AA305" s="3" t="s">
        <v>1291</v>
      </c>
      <c r="AC305" s="3" t="s">
        <v>1005</v>
      </c>
      <c r="AE305" s="3" t="s">
        <v>1004</v>
      </c>
      <c r="AG305" s="3" t="s">
        <v>839</v>
      </c>
    </row>
    <row r="306" ht="15.75" customHeight="1">
      <c r="A306" s="3">
        <v>291.0</v>
      </c>
      <c r="B306" s="3" t="s">
        <v>1292</v>
      </c>
      <c r="C306" s="3" t="s">
        <v>1268</v>
      </c>
      <c r="D306" s="3" t="s">
        <v>1235</v>
      </c>
      <c r="E306" s="3" t="s">
        <v>1248</v>
      </c>
      <c r="K306" s="3" t="s">
        <v>1293</v>
      </c>
      <c r="M306" s="3" t="s">
        <v>83</v>
      </c>
      <c r="O306" s="3" t="s">
        <v>1294</v>
      </c>
      <c r="Q306" s="3" t="s">
        <v>496</v>
      </c>
      <c r="S306" s="3" t="s">
        <v>82</v>
      </c>
      <c r="U306" s="3" t="s">
        <v>120</v>
      </c>
    </row>
    <row r="307" ht="15.75" customHeight="1">
      <c r="A307" s="3">
        <v>292.0</v>
      </c>
      <c r="B307" s="3" t="s">
        <v>1292</v>
      </c>
      <c r="C307" s="3" t="s">
        <v>1268</v>
      </c>
      <c r="D307" s="3" t="s">
        <v>1235</v>
      </c>
      <c r="K307" s="3" t="s">
        <v>1293</v>
      </c>
      <c r="M307" s="3" t="s">
        <v>83</v>
      </c>
      <c r="O307" s="3" t="s">
        <v>1294</v>
      </c>
      <c r="Q307" s="3" t="s">
        <v>496</v>
      </c>
      <c r="S307" s="3" t="s">
        <v>82</v>
      </c>
      <c r="U307" s="3" t="s">
        <v>120</v>
      </c>
    </row>
    <row r="308" ht="15.75" customHeight="1">
      <c r="A308" s="3">
        <v>293.0</v>
      </c>
      <c r="B308" s="3" t="s">
        <v>1295</v>
      </c>
      <c r="C308" s="3" t="s">
        <v>1296</v>
      </c>
      <c r="D308" s="3" t="s">
        <v>1235</v>
      </c>
      <c r="K308" s="3" t="s">
        <v>1297</v>
      </c>
      <c r="M308" s="3" t="s">
        <v>537</v>
      </c>
      <c r="O308" s="3" t="s">
        <v>466</v>
      </c>
      <c r="Q308" s="3" t="s">
        <v>784</v>
      </c>
      <c r="S308" s="3" t="s">
        <v>739</v>
      </c>
      <c r="U308" s="3" t="s">
        <v>1298</v>
      </c>
      <c r="W308" s="3" t="s">
        <v>630</v>
      </c>
      <c r="Y308" s="3" t="s">
        <v>120</v>
      </c>
      <c r="AA308" s="3" t="s">
        <v>1299</v>
      </c>
      <c r="AC308" s="3" t="s">
        <v>83</v>
      </c>
      <c r="AE308" s="3" t="s">
        <v>1043</v>
      </c>
      <c r="AG308" s="3" t="s">
        <v>1300</v>
      </c>
    </row>
    <row r="309" ht="15.75" customHeight="1">
      <c r="A309" s="3">
        <v>294.0</v>
      </c>
      <c r="B309" s="3" t="s">
        <v>1295</v>
      </c>
      <c r="C309" s="3" t="s">
        <v>1301</v>
      </c>
      <c r="D309" s="3" t="s">
        <v>1302</v>
      </c>
      <c r="E309" s="3" t="s">
        <v>1303</v>
      </c>
      <c r="K309" s="3" t="s">
        <v>1297</v>
      </c>
      <c r="M309" s="3" t="s">
        <v>537</v>
      </c>
      <c r="O309" s="3" t="s">
        <v>466</v>
      </c>
      <c r="Q309" s="3" t="s">
        <v>784</v>
      </c>
      <c r="S309" s="3" t="s">
        <v>739</v>
      </c>
      <c r="U309" s="3" t="s">
        <v>1298</v>
      </c>
      <c r="W309" s="3" t="s">
        <v>630</v>
      </c>
      <c r="Y309" s="3" t="s">
        <v>120</v>
      </c>
      <c r="AA309" s="3" t="s">
        <v>1299</v>
      </c>
      <c r="AC309" s="3" t="s">
        <v>83</v>
      </c>
      <c r="AE309" s="3" t="s">
        <v>1043</v>
      </c>
      <c r="AG309" s="3" t="s">
        <v>1300</v>
      </c>
    </row>
    <row r="310" ht="15.75" customHeight="1">
      <c r="A310" s="3">
        <v>295.0</v>
      </c>
      <c r="B310" s="3" t="s">
        <v>1304</v>
      </c>
      <c r="C310" s="3" t="s">
        <v>1147</v>
      </c>
      <c r="D310" s="3" t="s">
        <v>1235</v>
      </c>
      <c r="E310" s="3" t="s">
        <v>1303</v>
      </c>
      <c r="K310" s="3" t="s">
        <v>466</v>
      </c>
      <c r="M310" s="3" t="s">
        <v>276</v>
      </c>
      <c r="O310" s="3" t="s">
        <v>82</v>
      </c>
      <c r="Q310" s="3" t="s">
        <v>1305</v>
      </c>
      <c r="S310" s="3" t="s">
        <v>1306</v>
      </c>
      <c r="U310" s="3" t="s">
        <v>280</v>
      </c>
    </row>
    <row r="311" ht="15.75" customHeight="1">
      <c r="A311" s="3">
        <v>296.0</v>
      </c>
      <c r="B311" s="3" t="s">
        <v>1307</v>
      </c>
      <c r="C311" s="3" t="s">
        <v>1147</v>
      </c>
      <c r="D311" s="3" t="s">
        <v>1235</v>
      </c>
      <c r="E311" s="3" t="s">
        <v>1308</v>
      </c>
      <c r="F311" s="3" t="s">
        <v>1309</v>
      </c>
      <c r="G311" s="3">
        <v>791.1</v>
      </c>
      <c r="H311" s="3">
        <v>-2.4</v>
      </c>
      <c r="I311" s="3">
        <v>180.0</v>
      </c>
      <c r="J311" s="3">
        <v>647.0</v>
      </c>
      <c r="K311" s="3" t="s">
        <v>466</v>
      </c>
      <c r="M311" s="3" t="s">
        <v>276</v>
      </c>
      <c r="O311" s="3" t="s">
        <v>585</v>
      </c>
      <c r="Q311" s="3" t="s">
        <v>78</v>
      </c>
      <c r="S311" s="3" t="s">
        <v>496</v>
      </c>
      <c r="U311" s="3" t="s">
        <v>995</v>
      </c>
    </row>
    <row r="312" ht="15.75" customHeight="1">
      <c r="A312" s="3">
        <v>297.0</v>
      </c>
      <c r="B312" s="3" t="s">
        <v>1310</v>
      </c>
      <c r="C312" s="3" t="s">
        <v>1311</v>
      </c>
      <c r="D312" s="3" t="s">
        <v>1235</v>
      </c>
      <c r="E312" s="3" t="s">
        <v>1303</v>
      </c>
      <c r="K312" s="3" t="s">
        <v>78</v>
      </c>
      <c r="M312" s="3" t="s">
        <v>784</v>
      </c>
      <c r="O312" s="3" t="s">
        <v>469</v>
      </c>
      <c r="Q312" s="3" t="s">
        <v>741</v>
      </c>
      <c r="S312" s="3" t="s">
        <v>96</v>
      </c>
      <c r="U312" s="3" t="s">
        <v>784</v>
      </c>
    </row>
    <row r="313" ht="15.75" customHeight="1">
      <c r="A313" s="3">
        <v>298.0</v>
      </c>
      <c r="B313" s="3" t="s">
        <v>1310</v>
      </c>
      <c r="C313" s="3" t="s">
        <v>1311</v>
      </c>
      <c r="D313" s="3" t="s">
        <v>1235</v>
      </c>
      <c r="E313" s="3" t="s">
        <v>1303</v>
      </c>
      <c r="K313" s="3" t="s">
        <v>78</v>
      </c>
      <c r="M313" s="3" t="s">
        <v>784</v>
      </c>
      <c r="O313" s="3" t="s">
        <v>469</v>
      </c>
      <c r="Q313" s="3" t="s">
        <v>741</v>
      </c>
      <c r="S313" s="3" t="s">
        <v>96</v>
      </c>
      <c r="U313" s="3" t="s">
        <v>784</v>
      </c>
    </row>
    <row r="314" ht="15.75" customHeight="1">
      <c r="A314" s="3">
        <v>299.0</v>
      </c>
      <c r="B314" s="3" t="s">
        <v>1312</v>
      </c>
      <c r="C314" s="3" t="s">
        <v>1311</v>
      </c>
      <c r="D314" s="3" t="s">
        <v>1235</v>
      </c>
      <c r="E314" s="3" t="s">
        <v>1313</v>
      </c>
      <c r="K314" s="3" t="s">
        <v>78</v>
      </c>
      <c r="M314" s="3" t="s">
        <v>784</v>
      </c>
      <c r="O314" s="3" t="s">
        <v>469</v>
      </c>
      <c r="Q314" s="3" t="s">
        <v>741</v>
      </c>
      <c r="S314" s="3" t="s">
        <v>96</v>
      </c>
      <c r="U314" s="3" t="s">
        <v>784</v>
      </c>
    </row>
    <row r="315" ht="15.75" customHeight="1">
      <c r="A315" s="3">
        <v>300.0</v>
      </c>
      <c r="B315" s="3" t="s">
        <v>1312</v>
      </c>
      <c r="C315" s="3" t="s">
        <v>1311</v>
      </c>
      <c r="D315" s="3" t="s">
        <v>1235</v>
      </c>
      <c r="E315" s="3" t="s">
        <v>1314</v>
      </c>
      <c r="K315" s="3" t="s">
        <v>78</v>
      </c>
      <c r="M315" s="3" t="s">
        <v>784</v>
      </c>
      <c r="O315" s="3" t="s">
        <v>469</v>
      </c>
      <c r="Q315" s="3" t="s">
        <v>741</v>
      </c>
      <c r="S315" s="3" t="s">
        <v>96</v>
      </c>
      <c r="U315" s="3" t="s">
        <v>784</v>
      </c>
    </row>
    <row r="316" ht="15.75" customHeight="1">
      <c r="A316" s="3">
        <v>301.0</v>
      </c>
      <c r="B316" s="3" t="s">
        <v>1315</v>
      </c>
      <c r="C316" s="3" t="s">
        <v>1252</v>
      </c>
      <c r="D316" s="3" t="s">
        <v>1235</v>
      </c>
      <c r="E316" s="3" t="s">
        <v>1314</v>
      </c>
      <c r="F316" s="3" t="s">
        <v>1316</v>
      </c>
      <c r="G316" s="3">
        <v>216.19</v>
      </c>
      <c r="H316" s="3">
        <v>1.9</v>
      </c>
      <c r="I316" s="3">
        <v>48.7</v>
      </c>
      <c r="J316" s="3">
        <v>325.0</v>
      </c>
      <c r="K316" s="3" t="s">
        <v>496</v>
      </c>
      <c r="M316" s="3" t="s">
        <v>78</v>
      </c>
      <c r="O316" s="3" t="s">
        <v>95</v>
      </c>
      <c r="Q316" s="3" t="s">
        <v>81</v>
      </c>
      <c r="S316" s="3" t="s">
        <v>601</v>
      </c>
      <c r="U316" s="3" t="s">
        <v>82</v>
      </c>
      <c r="W316" s="3" t="s">
        <v>787</v>
      </c>
      <c r="Y316" s="3" t="s">
        <v>467</v>
      </c>
      <c r="AA316" s="3" t="s">
        <v>466</v>
      </c>
      <c r="AC316" s="3" t="s">
        <v>84</v>
      </c>
      <c r="AE316" s="3" t="s">
        <v>468</v>
      </c>
      <c r="AG316" s="3" t="s">
        <v>1317</v>
      </c>
      <c r="AI316" s="3" t="s">
        <v>1318</v>
      </c>
      <c r="AK316" s="3" t="s">
        <v>1319</v>
      </c>
    </row>
    <row r="317" ht="15.75" customHeight="1">
      <c r="A317" s="3">
        <v>302.0</v>
      </c>
      <c r="B317" s="3" t="s">
        <v>1315</v>
      </c>
      <c r="C317" s="3" t="s">
        <v>1263</v>
      </c>
      <c r="D317" s="3" t="s">
        <v>791</v>
      </c>
      <c r="E317" s="3" t="s">
        <v>1277</v>
      </c>
      <c r="F317" s="3" t="s">
        <v>1278</v>
      </c>
      <c r="G317" s="3">
        <v>252.27</v>
      </c>
      <c r="H317" s="3">
        <v>1.7</v>
      </c>
      <c r="I317" s="3">
        <v>63.4</v>
      </c>
      <c r="J317" s="3">
        <v>382.0</v>
      </c>
      <c r="K317" s="3" t="s">
        <v>496</v>
      </c>
      <c r="M317" s="3" t="s">
        <v>78</v>
      </c>
      <c r="O317" s="3" t="s">
        <v>95</v>
      </c>
      <c r="Q317" s="3" t="s">
        <v>81</v>
      </c>
      <c r="S317" s="3" t="s">
        <v>601</v>
      </c>
      <c r="U317" s="3" t="s">
        <v>82</v>
      </c>
      <c r="W317" s="3" t="s">
        <v>787</v>
      </c>
      <c r="Y317" s="3" t="s">
        <v>467</v>
      </c>
      <c r="AA317" s="3" t="s">
        <v>466</v>
      </c>
      <c r="AC317" s="3" t="s">
        <v>84</v>
      </c>
      <c r="AE317" s="3" t="s">
        <v>468</v>
      </c>
      <c r="AG317" s="3" t="s">
        <v>1317</v>
      </c>
      <c r="AI317" s="3" t="s">
        <v>1318</v>
      </c>
      <c r="AK317" s="3" t="s">
        <v>1319</v>
      </c>
    </row>
    <row r="318" ht="15.75" customHeight="1">
      <c r="A318" s="3">
        <v>303.0</v>
      </c>
      <c r="B318" s="3" t="s">
        <v>1320</v>
      </c>
      <c r="C318" s="3" t="s">
        <v>1268</v>
      </c>
      <c r="D318" s="3" t="s">
        <v>1235</v>
      </c>
      <c r="E318" s="3" t="s">
        <v>1321</v>
      </c>
      <c r="K318" s="3" t="s">
        <v>79</v>
      </c>
      <c r="M318" s="3" t="s">
        <v>1199</v>
      </c>
      <c r="O318" s="3" t="s">
        <v>993</v>
      </c>
      <c r="Q318" s="3" t="s">
        <v>862</v>
      </c>
      <c r="S318" s="3" t="s">
        <v>84</v>
      </c>
      <c r="U318" s="3" t="s">
        <v>82</v>
      </c>
      <c r="W318" s="3" t="s">
        <v>1322</v>
      </c>
      <c r="Y318" s="3" t="s">
        <v>787</v>
      </c>
      <c r="AA318" s="3" t="s">
        <v>1323</v>
      </c>
      <c r="AC318" s="3" t="s">
        <v>1324</v>
      </c>
      <c r="AE318" s="3" t="s">
        <v>1325</v>
      </c>
    </row>
    <row r="319" ht="15.75" customHeight="1">
      <c r="A319" s="3">
        <v>304.0</v>
      </c>
      <c r="B319" s="3" t="s">
        <v>1320</v>
      </c>
      <c r="C319" s="3" t="s">
        <v>1326</v>
      </c>
      <c r="D319" s="3" t="s">
        <v>1327</v>
      </c>
      <c r="E319" s="3" t="s">
        <v>847</v>
      </c>
      <c r="K319" s="3" t="s">
        <v>79</v>
      </c>
      <c r="M319" s="3" t="s">
        <v>1199</v>
      </c>
      <c r="O319" s="3" t="s">
        <v>993</v>
      </c>
      <c r="Q319" s="3" t="s">
        <v>862</v>
      </c>
      <c r="S319" s="3" t="s">
        <v>84</v>
      </c>
      <c r="U319" s="3" t="s">
        <v>82</v>
      </c>
      <c r="W319" s="3" t="s">
        <v>1322</v>
      </c>
      <c r="Y319" s="3" t="s">
        <v>787</v>
      </c>
      <c r="AA319" s="3" t="s">
        <v>1323</v>
      </c>
      <c r="AC319" s="3" t="s">
        <v>1324</v>
      </c>
      <c r="AE319" s="3" t="s">
        <v>1325</v>
      </c>
    </row>
    <row r="320" ht="15.75" customHeight="1">
      <c r="A320" s="3">
        <v>305.0</v>
      </c>
      <c r="B320" s="3" t="s">
        <v>1328</v>
      </c>
      <c r="C320" s="3" t="s">
        <v>1265</v>
      </c>
      <c r="D320" s="3" t="s">
        <v>1235</v>
      </c>
      <c r="E320" s="3" t="s">
        <v>1329</v>
      </c>
      <c r="K320" s="3" t="s">
        <v>84</v>
      </c>
      <c r="M320" s="3" t="s">
        <v>1330</v>
      </c>
      <c r="O320" s="3" t="s">
        <v>686</v>
      </c>
      <c r="Q320" s="3" t="s">
        <v>1331</v>
      </c>
      <c r="S320" s="3" t="s">
        <v>95</v>
      </c>
      <c r="U320" s="3" t="s">
        <v>931</v>
      </c>
      <c r="W320" s="3" t="s">
        <v>1332</v>
      </c>
      <c r="Y320" s="3" t="s">
        <v>995</v>
      </c>
      <c r="AA320" s="3" t="s">
        <v>1333</v>
      </c>
      <c r="AC320" s="3" t="s">
        <v>82</v>
      </c>
      <c r="AE320" s="3" t="s">
        <v>1183</v>
      </c>
      <c r="AG320" s="3" t="s">
        <v>1334</v>
      </c>
      <c r="AI320" s="3" t="s">
        <v>319</v>
      </c>
      <c r="AK320" s="3" t="s">
        <v>120</v>
      </c>
      <c r="AM320" s="3" t="s">
        <v>1335</v>
      </c>
      <c r="AO320" s="3" t="s">
        <v>1336</v>
      </c>
    </row>
    <row r="321" ht="15.75" customHeight="1">
      <c r="A321" s="3">
        <v>306.0</v>
      </c>
      <c r="B321" s="3" t="s">
        <v>1328</v>
      </c>
      <c r="C321" s="3" t="s">
        <v>1337</v>
      </c>
      <c r="D321" s="3" t="s">
        <v>1338</v>
      </c>
      <c r="E321" s="3" t="s">
        <v>847</v>
      </c>
      <c r="K321" s="3" t="s">
        <v>84</v>
      </c>
      <c r="M321" s="3" t="s">
        <v>1330</v>
      </c>
      <c r="O321" s="3" t="s">
        <v>686</v>
      </c>
      <c r="Q321" s="3" t="s">
        <v>1331</v>
      </c>
      <c r="S321" s="3" t="s">
        <v>95</v>
      </c>
      <c r="U321" s="3" t="s">
        <v>931</v>
      </c>
      <c r="W321" s="3" t="s">
        <v>1332</v>
      </c>
      <c r="Y321" s="3" t="s">
        <v>995</v>
      </c>
      <c r="AA321" s="3" t="s">
        <v>1333</v>
      </c>
      <c r="AC321" s="3" t="s">
        <v>82</v>
      </c>
      <c r="AE321" s="3" t="s">
        <v>1183</v>
      </c>
      <c r="AG321" s="3" t="s">
        <v>1334</v>
      </c>
      <c r="AI321" s="3" t="s">
        <v>319</v>
      </c>
      <c r="AK321" s="3" t="s">
        <v>120</v>
      </c>
      <c r="AM321" s="3" t="s">
        <v>1335</v>
      </c>
      <c r="AO321" s="3" t="s">
        <v>1336</v>
      </c>
    </row>
    <row r="322" ht="15.75" customHeight="1">
      <c r="A322" s="3">
        <v>307.0</v>
      </c>
      <c r="B322" s="3" t="s">
        <v>1339</v>
      </c>
      <c r="C322" s="3" t="s">
        <v>1265</v>
      </c>
      <c r="D322" s="3" t="s">
        <v>1235</v>
      </c>
      <c r="E322" s="3" t="s">
        <v>1329</v>
      </c>
      <c r="K322" s="3" t="s">
        <v>1340</v>
      </c>
      <c r="M322" s="3" t="s">
        <v>1341</v>
      </c>
      <c r="O322" s="3" t="s">
        <v>466</v>
      </c>
      <c r="Q322" s="3" t="s">
        <v>1342</v>
      </c>
      <c r="S322" s="3" t="s">
        <v>1343</v>
      </c>
      <c r="U322" s="3" t="s">
        <v>1344</v>
      </c>
      <c r="W322" s="3" t="s">
        <v>1345</v>
      </c>
      <c r="Y322" s="3" t="s">
        <v>1331</v>
      </c>
      <c r="AA322" s="3" t="s">
        <v>83</v>
      </c>
      <c r="AC322" s="3" t="s">
        <v>997</v>
      </c>
      <c r="AE322" s="3" t="s">
        <v>1346</v>
      </c>
      <c r="AG322" s="3" t="s">
        <v>79</v>
      </c>
      <c r="AI322" s="3" t="s">
        <v>82</v>
      </c>
      <c r="AK322" s="3" t="s">
        <v>156</v>
      </c>
      <c r="AM322" s="3" t="s">
        <v>78</v>
      </c>
      <c r="AO322" s="3" t="s">
        <v>1347</v>
      </c>
      <c r="AQ322" s="3" t="s">
        <v>467</v>
      </c>
      <c r="AS322" s="3" t="s">
        <v>412</v>
      </c>
      <c r="AU322" s="3" t="s">
        <v>278</v>
      </c>
      <c r="AW322" s="3" t="s">
        <v>504</v>
      </c>
      <c r="AY322" s="3" t="s">
        <v>1348</v>
      </c>
      <c r="BA322" s="3" t="s">
        <v>1349</v>
      </c>
      <c r="BC322" s="3" t="s">
        <v>84</v>
      </c>
      <c r="BE322" s="3" t="s">
        <v>120</v>
      </c>
      <c r="BG322" s="3" t="s">
        <v>395</v>
      </c>
    </row>
    <row r="323" ht="15.75" customHeight="1">
      <c r="A323" s="3">
        <v>308.0</v>
      </c>
      <c r="B323" s="3" t="s">
        <v>1350</v>
      </c>
      <c r="C323" s="3" t="s">
        <v>1351</v>
      </c>
      <c r="D323" s="3" t="s">
        <v>1235</v>
      </c>
      <c r="E323" s="3" t="s">
        <v>1329</v>
      </c>
      <c r="K323" s="3" t="s">
        <v>1340</v>
      </c>
      <c r="M323" s="3" t="s">
        <v>1341</v>
      </c>
      <c r="O323" s="3" t="s">
        <v>466</v>
      </c>
      <c r="Q323" s="3" t="s">
        <v>1342</v>
      </c>
      <c r="S323" s="3" t="s">
        <v>1343</v>
      </c>
      <c r="U323" s="3" t="s">
        <v>1344</v>
      </c>
      <c r="W323" s="3" t="s">
        <v>1345</v>
      </c>
      <c r="Y323" s="3" t="s">
        <v>1331</v>
      </c>
      <c r="AA323" s="3" t="s">
        <v>83</v>
      </c>
      <c r="AC323" s="3" t="s">
        <v>997</v>
      </c>
      <c r="AE323" s="3" t="s">
        <v>835</v>
      </c>
      <c r="AG323" s="3" t="s">
        <v>79</v>
      </c>
      <c r="AI323" s="3" t="s">
        <v>82</v>
      </c>
      <c r="AK323" s="3" t="s">
        <v>156</v>
      </c>
      <c r="AM323" s="3" t="s">
        <v>78</v>
      </c>
      <c r="AO323" s="3" t="s">
        <v>1347</v>
      </c>
      <c r="AQ323" s="3" t="s">
        <v>467</v>
      </c>
      <c r="AS323" s="3" t="s">
        <v>412</v>
      </c>
      <c r="AU323" s="3" t="s">
        <v>278</v>
      </c>
      <c r="AW323" s="3" t="s">
        <v>504</v>
      </c>
      <c r="AY323" s="3" t="s">
        <v>1348</v>
      </c>
      <c r="BA323" s="3" t="s">
        <v>1349</v>
      </c>
      <c r="BC323" s="3" t="s">
        <v>84</v>
      </c>
      <c r="BE323" s="3" t="s">
        <v>120</v>
      </c>
      <c r="BG323" s="3" t="s">
        <v>395</v>
      </c>
    </row>
    <row r="324" ht="15.75" customHeight="1">
      <c r="A324" s="3">
        <v>309.0</v>
      </c>
      <c r="B324" s="3" t="s">
        <v>1350</v>
      </c>
      <c r="C324" s="3" t="s">
        <v>1351</v>
      </c>
      <c r="D324" s="3" t="s">
        <v>1235</v>
      </c>
      <c r="E324" s="3" t="s">
        <v>1329</v>
      </c>
      <c r="K324" s="3" t="s">
        <v>1232</v>
      </c>
      <c r="M324" s="3" t="s">
        <v>930</v>
      </c>
      <c r="O324" s="3" t="s">
        <v>1218</v>
      </c>
      <c r="Q324" s="3" t="s">
        <v>496</v>
      </c>
      <c r="S324" s="3" t="s">
        <v>585</v>
      </c>
      <c r="U324" s="3" t="s">
        <v>120</v>
      </c>
    </row>
    <row r="325" ht="15.75" customHeight="1">
      <c r="A325" s="3">
        <v>310.0</v>
      </c>
      <c r="B325" s="3" t="s">
        <v>1352</v>
      </c>
      <c r="C325" s="3" t="s">
        <v>1353</v>
      </c>
      <c r="D325" s="3" t="s">
        <v>1354</v>
      </c>
      <c r="E325" s="3" t="s">
        <v>1329</v>
      </c>
      <c r="K325" s="3" t="s">
        <v>1355</v>
      </c>
      <c r="M325" s="3" t="s">
        <v>1356</v>
      </c>
      <c r="O325" s="3" t="s">
        <v>1357</v>
      </c>
      <c r="Q325" s="3" t="s">
        <v>1232</v>
      </c>
      <c r="S325" s="3" t="s">
        <v>1358</v>
      </c>
      <c r="U325" s="3" t="s">
        <v>1359</v>
      </c>
      <c r="W325" s="3" t="s">
        <v>1360</v>
      </c>
      <c r="Y325" s="3" t="s">
        <v>1361</v>
      </c>
      <c r="AA325" s="3" t="s">
        <v>1362</v>
      </c>
      <c r="AC325" s="3" t="s">
        <v>1363</v>
      </c>
      <c r="AE325" s="3" t="s">
        <v>1364</v>
      </c>
      <c r="AG325" s="3" t="s">
        <v>1365</v>
      </c>
      <c r="AI325" s="3" t="s">
        <v>1366</v>
      </c>
      <c r="AK325" s="3" t="s">
        <v>1367</v>
      </c>
      <c r="AM325" s="3" t="s">
        <v>1368</v>
      </c>
      <c r="AO325" s="3" t="s">
        <v>1369</v>
      </c>
      <c r="AQ325" s="3" t="s">
        <v>476</v>
      </c>
      <c r="AS325" s="3" t="s">
        <v>1370</v>
      </c>
      <c r="AU325" s="3" t="s">
        <v>1371</v>
      </c>
      <c r="AW325" s="3" t="s">
        <v>841</v>
      </c>
    </row>
    <row r="326" ht="15.75" customHeight="1">
      <c r="A326" s="3">
        <v>311.0</v>
      </c>
      <c r="B326" s="3" t="s">
        <v>1372</v>
      </c>
      <c r="C326" s="3" t="s">
        <v>1353</v>
      </c>
      <c r="D326" s="3" t="s">
        <v>1354</v>
      </c>
      <c r="E326" s="3" t="s">
        <v>1321</v>
      </c>
      <c r="K326" s="3" t="s">
        <v>1355</v>
      </c>
      <c r="M326" s="3" t="s">
        <v>1356</v>
      </c>
      <c r="O326" s="3" t="s">
        <v>1357</v>
      </c>
      <c r="Q326" s="3" t="s">
        <v>1232</v>
      </c>
      <c r="S326" s="3" t="s">
        <v>1358</v>
      </c>
      <c r="U326" s="3" t="s">
        <v>1373</v>
      </c>
      <c r="W326" s="3" t="s">
        <v>1360</v>
      </c>
      <c r="Y326" s="3" t="s">
        <v>1361</v>
      </c>
      <c r="AA326" s="3" t="s">
        <v>1362</v>
      </c>
      <c r="AC326" s="3" t="s">
        <v>1363</v>
      </c>
      <c r="AE326" s="3" t="s">
        <v>1364</v>
      </c>
      <c r="AG326" s="3" t="s">
        <v>1365</v>
      </c>
      <c r="AI326" s="3" t="s">
        <v>1366</v>
      </c>
      <c r="AK326" s="3" t="s">
        <v>1367</v>
      </c>
      <c r="AM326" s="3" t="s">
        <v>1368</v>
      </c>
      <c r="AO326" s="3" t="s">
        <v>1369</v>
      </c>
      <c r="AQ326" s="3" t="s">
        <v>476</v>
      </c>
      <c r="AS326" s="3" t="s">
        <v>1370</v>
      </c>
      <c r="AU326" s="3" t="s">
        <v>1371</v>
      </c>
      <c r="AW326" s="3" t="s">
        <v>841</v>
      </c>
    </row>
    <row r="327" ht="15.75" customHeight="1">
      <c r="A327" s="3">
        <v>312.0</v>
      </c>
      <c r="B327" s="3" t="s">
        <v>1374</v>
      </c>
      <c r="C327" s="3" t="s">
        <v>1375</v>
      </c>
      <c r="D327" s="3" t="s">
        <v>1376</v>
      </c>
      <c r="E327" s="3" t="s">
        <v>1321</v>
      </c>
      <c r="K327" s="3" t="s">
        <v>96</v>
      </c>
      <c r="M327" s="3" t="s">
        <v>82</v>
      </c>
      <c r="O327" s="3" t="s">
        <v>862</v>
      </c>
      <c r="Q327" s="3" t="s">
        <v>996</v>
      </c>
    </row>
    <row r="328" ht="15.75" customHeight="1">
      <c r="A328" s="3">
        <v>313.0</v>
      </c>
      <c r="B328" s="3" t="s">
        <v>1374</v>
      </c>
      <c r="C328" s="3" t="s">
        <v>1375</v>
      </c>
      <c r="D328" s="3" t="s">
        <v>1376</v>
      </c>
      <c r="E328" s="3" t="s">
        <v>1329</v>
      </c>
      <c r="K328" s="3" t="s">
        <v>96</v>
      </c>
      <c r="M328" s="3" t="s">
        <v>82</v>
      </c>
      <c r="O328" s="3" t="s">
        <v>862</v>
      </c>
      <c r="Q328" s="3" t="s">
        <v>996</v>
      </c>
    </row>
    <row r="329" ht="15.75" customHeight="1">
      <c r="A329" s="3">
        <v>314.0</v>
      </c>
      <c r="B329" s="3" t="s">
        <v>1377</v>
      </c>
      <c r="C329" s="3" t="s">
        <v>592</v>
      </c>
      <c r="D329" s="3" t="s">
        <v>1378</v>
      </c>
      <c r="E329" s="3" t="s">
        <v>847</v>
      </c>
      <c r="K329" s="3" t="s">
        <v>155</v>
      </c>
      <c r="L329" s="3">
        <f>8/10.7</f>
        <v>0.7476635514</v>
      </c>
      <c r="M329" s="3" t="s">
        <v>513</v>
      </c>
      <c r="N329" s="3">
        <f>1.8/10.7</f>
        <v>0.1682242991</v>
      </c>
      <c r="O329" s="3" t="s">
        <v>477</v>
      </c>
      <c r="P329" s="3">
        <f>0.2/10.7</f>
        <v>0.01869158879</v>
      </c>
      <c r="Q329" s="3" t="s">
        <v>405</v>
      </c>
    </row>
    <row r="330" ht="15.75" customHeight="1">
      <c r="A330" s="3">
        <v>315.0</v>
      </c>
      <c r="B330" s="3" t="s">
        <v>1379</v>
      </c>
      <c r="C330" s="3" t="s">
        <v>592</v>
      </c>
      <c r="D330" s="3" t="s">
        <v>1378</v>
      </c>
      <c r="E330" s="3" t="s">
        <v>847</v>
      </c>
      <c r="K330" s="3" t="s">
        <v>715</v>
      </c>
      <c r="M330" s="3" t="s">
        <v>82</v>
      </c>
      <c r="O330" s="3" t="s">
        <v>468</v>
      </c>
    </row>
    <row r="331" ht="15.75" customHeight="1">
      <c r="A331" s="3">
        <v>316.0</v>
      </c>
      <c r="B331" s="3" t="s">
        <v>1379</v>
      </c>
      <c r="C331" s="3" t="s">
        <v>592</v>
      </c>
      <c r="D331" s="3" t="s">
        <v>1378</v>
      </c>
      <c r="E331" s="3" t="s">
        <v>847</v>
      </c>
      <c r="K331" s="3" t="s">
        <v>715</v>
      </c>
      <c r="M331" s="3" t="s">
        <v>82</v>
      </c>
      <c r="O331" s="3" t="s">
        <v>468</v>
      </c>
    </row>
    <row r="332" ht="15.75" customHeight="1">
      <c r="A332" s="3">
        <v>316.0</v>
      </c>
      <c r="B332" s="3" t="s">
        <v>1379</v>
      </c>
      <c r="C332" s="3" t="s">
        <v>592</v>
      </c>
      <c r="D332" s="3" t="s">
        <v>1378</v>
      </c>
      <c r="E332" s="3" t="s">
        <v>1380</v>
      </c>
      <c r="F332" s="3" t="s">
        <v>1381</v>
      </c>
      <c r="G332" s="3">
        <v>414.4</v>
      </c>
      <c r="H332" s="3">
        <v>2.0</v>
      </c>
      <c r="I332" s="3">
        <v>92.7</v>
      </c>
      <c r="J332" s="3">
        <v>629.0</v>
      </c>
      <c r="K332" s="3" t="s">
        <v>715</v>
      </c>
      <c r="M332" s="3" t="s">
        <v>82</v>
      </c>
      <c r="O332" s="3" t="s">
        <v>468</v>
      </c>
    </row>
    <row r="333" ht="15.75" customHeight="1">
      <c r="A333" s="3">
        <v>317.0</v>
      </c>
      <c r="B333" s="3" t="s">
        <v>1382</v>
      </c>
      <c r="C333" s="3" t="s">
        <v>597</v>
      </c>
      <c r="D333" s="3" t="s">
        <v>1378</v>
      </c>
      <c r="E333" s="3" t="s">
        <v>847</v>
      </c>
      <c r="K333" s="3" t="s">
        <v>83</v>
      </c>
      <c r="M333" s="3" t="s">
        <v>496</v>
      </c>
      <c r="O333" s="3" t="s">
        <v>467</v>
      </c>
      <c r="Q333" s="3" t="s">
        <v>336</v>
      </c>
      <c r="S333" s="3" t="s">
        <v>392</v>
      </c>
      <c r="U333" s="3" t="s">
        <v>278</v>
      </c>
      <c r="W333" s="3" t="s">
        <v>120</v>
      </c>
      <c r="Y333" s="3" t="s">
        <v>602</v>
      </c>
      <c r="AA333" s="3" t="s">
        <v>84</v>
      </c>
    </row>
    <row r="334" ht="15.75" customHeight="1">
      <c r="A334" s="3">
        <v>318.0</v>
      </c>
      <c r="B334" s="3" t="s">
        <v>1382</v>
      </c>
      <c r="C334" s="3" t="s">
        <v>597</v>
      </c>
      <c r="D334" s="3" t="s">
        <v>1378</v>
      </c>
      <c r="E334" s="3" t="s">
        <v>1097</v>
      </c>
      <c r="F334" s="3" t="s">
        <v>1103</v>
      </c>
      <c r="G334" s="3">
        <v>360.4</v>
      </c>
      <c r="H334" s="3">
        <v>1.6</v>
      </c>
      <c r="I334" s="3">
        <v>94.8</v>
      </c>
      <c r="J334" s="3">
        <v>724.0</v>
      </c>
      <c r="K334" s="3" t="s">
        <v>83</v>
      </c>
      <c r="M334" s="3" t="s">
        <v>496</v>
      </c>
      <c r="O334" s="3" t="s">
        <v>467</v>
      </c>
      <c r="Q334" s="3" t="s">
        <v>336</v>
      </c>
      <c r="S334" s="3" t="s">
        <v>392</v>
      </c>
      <c r="U334" s="3" t="s">
        <v>278</v>
      </c>
      <c r="W334" s="3" t="s">
        <v>120</v>
      </c>
      <c r="Y334" s="3" t="s">
        <v>602</v>
      </c>
      <c r="AA334" s="3" t="s">
        <v>84</v>
      </c>
    </row>
    <row r="335" ht="15.75" customHeight="1">
      <c r="A335" s="3">
        <v>319.0</v>
      </c>
      <c r="B335" s="3" t="s">
        <v>1383</v>
      </c>
      <c r="C335" s="3" t="s">
        <v>1384</v>
      </c>
      <c r="D335" s="3" t="s">
        <v>1385</v>
      </c>
      <c r="E335" s="3" t="s">
        <v>890</v>
      </c>
      <c r="F335" s="3" t="s">
        <v>1075</v>
      </c>
      <c r="G335" s="3">
        <v>151.16</v>
      </c>
      <c r="H335" s="3">
        <v>0.5</v>
      </c>
      <c r="I335" s="3">
        <v>49.3</v>
      </c>
      <c r="J335" s="3">
        <v>139.0</v>
      </c>
      <c r="K335" s="3" t="s">
        <v>1386</v>
      </c>
      <c r="M335" s="3" t="s">
        <v>1387</v>
      </c>
      <c r="O335" s="3" t="s">
        <v>1388</v>
      </c>
      <c r="Q335" s="3" t="s">
        <v>1389</v>
      </c>
      <c r="S335" s="3" t="s">
        <v>1390</v>
      </c>
      <c r="U335" s="3" t="s">
        <v>1391</v>
      </c>
      <c r="W335" s="3" t="s">
        <v>1392</v>
      </c>
      <c r="Y335" s="3" t="s">
        <v>392</v>
      </c>
      <c r="AA335" s="3" t="s">
        <v>1393</v>
      </c>
      <c r="AC335" s="3" t="s">
        <v>504</v>
      </c>
      <c r="AE335" s="3" t="s">
        <v>158</v>
      </c>
    </row>
    <row r="336" ht="15.75" customHeight="1">
      <c r="A336" s="3">
        <v>320.0</v>
      </c>
      <c r="B336" s="3" t="s">
        <v>1394</v>
      </c>
      <c r="C336" s="3" t="s">
        <v>1384</v>
      </c>
      <c r="D336" s="3" t="s">
        <v>1385</v>
      </c>
      <c r="E336" s="3" t="s">
        <v>1329</v>
      </c>
      <c r="K336" s="3" t="s">
        <v>1395</v>
      </c>
      <c r="M336" s="3" t="s">
        <v>1396</v>
      </c>
    </row>
    <row r="337" ht="15.75" customHeight="1">
      <c r="A337" s="3">
        <v>321.0</v>
      </c>
      <c r="B337" s="3" t="s">
        <v>1394</v>
      </c>
      <c r="C337" s="3" t="s">
        <v>1397</v>
      </c>
      <c r="D337" s="3" t="s">
        <v>1398</v>
      </c>
      <c r="E337" s="3" t="s">
        <v>890</v>
      </c>
      <c r="F337" s="3" t="s">
        <v>1075</v>
      </c>
      <c r="G337" s="3">
        <v>151.16</v>
      </c>
      <c r="H337" s="3">
        <v>0.5</v>
      </c>
      <c r="I337" s="3">
        <v>49.3</v>
      </c>
      <c r="J337" s="3">
        <v>139.0</v>
      </c>
      <c r="K337" s="3" t="s">
        <v>1395</v>
      </c>
      <c r="M337" s="3" t="s">
        <v>1396</v>
      </c>
    </row>
    <row r="338" ht="15.75" customHeight="1">
      <c r="A338" s="3">
        <v>322.0</v>
      </c>
      <c r="B338" s="3" t="s">
        <v>1399</v>
      </c>
      <c r="C338" s="3" t="s">
        <v>1384</v>
      </c>
      <c r="D338" s="3" t="s">
        <v>1385</v>
      </c>
      <c r="E338" s="3" t="s">
        <v>1329</v>
      </c>
      <c r="K338" s="3" t="s">
        <v>1400</v>
      </c>
      <c r="M338" s="3" t="s">
        <v>82</v>
      </c>
      <c r="O338" s="3" t="s">
        <v>995</v>
      </c>
      <c r="Q338" s="3" t="s">
        <v>996</v>
      </c>
    </row>
    <row r="339" ht="15.75" customHeight="1">
      <c r="A339" s="3">
        <v>323.0</v>
      </c>
      <c r="B339" s="3" t="s">
        <v>1399</v>
      </c>
      <c r="C339" s="3" t="s">
        <v>1401</v>
      </c>
      <c r="D339" s="3" t="s">
        <v>1402</v>
      </c>
      <c r="E339" s="3" t="s">
        <v>890</v>
      </c>
      <c r="F339" s="3" t="s">
        <v>1075</v>
      </c>
      <c r="G339" s="3">
        <v>151.16</v>
      </c>
      <c r="H339" s="3">
        <v>0.5</v>
      </c>
      <c r="I339" s="3">
        <v>49.3</v>
      </c>
      <c r="J339" s="3">
        <v>139.0</v>
      </c>
      <c r="K339" s="3" t="s">
        <v>1400</v>
      </c>
      <c r="M339" s="3" t="s">
        <v>82</v>
      </c>
      <c r="O339" s="3" t="s">
        <v>995</v>
      </c>
      <c r="Q339" s="3" t="s">
        <v>996</v>
      </c>
    </row>
    <row r="340" ht="15.75" customHeight="1">
      <c r="A340" s="3">
        <v>324.0</v>
      </c>
      <c r="B340" s="3" t="s">
        <v>1399</v>
      </c>
      <c r="C340" s="3" t="s">
        <v>1403</v>
      </c>
      <c r="D340" s="3" t="s">
        <v>1404</v>
      </c>
      <c r="E340" s="3" t="s">
        <v>1156</v>
      </c>
      <c r="F340" s="3" t="s">
        <v>1158</v>
      </c>
      <c r="G340" s="3">
        <v>331.34</v>
      </c>
      <c r="H340" s="3">
        <v>-1.1</v>
      </c>
      <c r="I340" s="3">
        <v>72.9</v>
      </c>
      <c r="J340" s="3">
        <v>571.0</v>
      </c>
      <c r="K340" s="3" t="s">
        <v>1400</v>
      </c>
      <c r="M340" s="3" t="s">
        <v>82</v>
      </c>
      <c r="O340" s="3" t="s">
        <v>995</v>
      </c>
      <c r="Q340" s="3" t="s">
        <v>996</v>
      </c>
    </row>
    <row r="341" ht="15.75" customHeight="1">
      <c r="A341" s="3">
        <v>324.0</v>
      </c>
      <c r="B341" s="3" t="s">
        <v>1399</v>
      </c>
      <c r="C341" s="3" t="s">
        <v>1403</v>
      </c>
      <c r="D341" s="3" t="s">
        <v>1404</v>
      </c>
      <c r="E341" s="3" t="s">
        <v>1329</v>
      </c>
      <c r="K341" s="3" t="s">
        <v>1400</v>
      </c>
      <c r="M341" s="3" t="s">
        <v>82</v>
      </c>
      <c r="O341" s="3" t="s">
        <v>995</v>
      </c>
      <c r="Q341" s="3" t="s">
        <v>996</v>
      </c>
    </row>
    <row r="342" ht="15.75" customHeight="1">
      <c r="A342" s="3">
        <v>325.0</v>
      </c>
      <c r="B342" s="3" t="s">
        <v>1405</v>
      </c>
      <c r="C342" s="3" t="s">
        <v>1406</v>
      </c>
      <c r="D342" s="3" t="s">
        <v>1407</v>
      </c>
      <c r="E342" s="3" t="s">
        <v>890</v>
      </c>
      <c r="F342" s="3" t="s">
        <v>1075</v>
      </c>
      <c r="G342" s="3">
        <v>151.16</v>
      </c>
      <c r="H342" s="3">
        <v>0.5</v>
      </c>
      <c r="I342" s="3">
        <v>49.3</v>
      </c>
      <c r="J342" s="3">
        <v>139.0</v>
      </c>
      <c r="K342" s="3" t="s">
        <v>1408</v>
      </c>
      <c r="M342" s="3" t="s">
        <v>1409</v>
      </c>
    </row>
    <row r="343" ht="15.75" customHeight="1">
      <c r="A343" s="3">
        <v>326.0</v>
      </c>
      <c r="B343" s="3" t="s">
        <v>1405</v>
      </c>
      <c r="C343" s="3" t="s">
        <v>1406</v>
      </c>
      <c r="D343" s="3" t="s">
        <v>1407</v>
      </c>
      <c r="E343" s="3" t="s">
        <v>1329</v>
      </c>
      <c r="K343" s="3" t="s">
        <v>1408</v>
      </c>
      <c r="M343" s="3" t="s">
        <v>1409</v>
      </c>
    </row>
    <row r="344" ht="15.75" customHeight="1">
      <c r="A344" s="3">
        <v>327.0</v>
      </c>
      <c r="B344" s="3" t="s">
        <v>1410</v>
      </c>
      <c r="C344" s="3" t="s">
        <v>1411</v>
      </c>
      <c r="D344" s="3" t="s">
        <v>1229</v>
      </c>
      <c r="E344" s="3" t="s">
        <v>974</v>
      </c>
      <c r="F344" s="3" t="s">
        <v>975</v>
      </c>
      <c r="G344" s="3">
        <v>180.16</v>
      </c>
      <c r="H344" s="3">
        <v>1.2</v>
      </c>
      <c r="I344" s="3">
        <v>63.6</v>
      </c>
      <c r="J344" s="3">
        <v>212.0</v>
      </c>
      <c r="K344" s="3" t="s">
        <v>1249</v>
      </c>
    </row>
    <row r="345" ht="15.75" customHeight="1">
      <c r="A345" s="3">
        <v>328.0</v>
      </c>
      <c r="B345" s="3" t="s">
        <v>1410</v>
      </c>
      <c r="C345" s="3" t="s">
        <v>1411</v>
      </c>
      <c r="D345" s="3" t="s">
        <v>1229</v>
      </c>
      <c r="K345" s="3" t="s">
        <v>1249</v>
      </c>
    </row>
    <row r="346" ht="15.75" customHeight="1">
      <c r="A346" s="3">
        <v>329.0</v>
      </c>
      <c r="B346" s="3" t="s">
        <v>1412</v>
      </c>
      <c r="C346" s="3" t="s">
        <v>1413</v>
      </c>
      <c r="D346" s="3" t="s">
        <v>1414</v>
      </c>
      <c r="E346" s="3" t="s">
        <v>1329</v>
      </c>
      <c r="K346" s="3" t="s">
        <v>1052</v>
      </c>
      <c r="M346" s="3" t="s">
        <v>1415</v>
      </c>
      <c r="O346" s="3" t="s">
        <v>585</v>
      </c>
      <c r="Q346" s="3" t="s">
        <v>78</v>
      </c>
      <c r="S346" s="3" t="s">
        <v>1416</v>
      </c>
      <c r="U346" s="3" t="s">
        <v>319</v>
      </c>
      <c r="W346" s="3" t="s">
        <v>1417</v>
      </c>
      <c r="Y346" s="3" t="s">
        <v>787</v>
      </c>
      <c r="AA346" s="3" t="s">
        <v>1182</v>
      </c>
    </row>
    <row r="347" ht="15.75" customHeight="1">
      <c r="A347" s="3">
        <v>330.0</v>
      </c>
      <c r="B347" s="3" t="s">
        <v>1418</v>
      </c>
      <c r="C347" s="3" t="s">
        <v>1419</v>
      </c>
      <c r="D347" s="3" t="s">
        <v>1420</v>
      </c>
      <c r="E347" s="3" t="s">
        <v>1329</v>
      </c>
      <c r="K347" s="3" t="s">
        <v>1421</v>
      </c>
      <c r="L347" s="3">
        <f>1.42/22.26</f>
        <v>0.06379155436</v>
      </c>
      <c r="M347" s="3" t="s">
        <v>504</v>
      </c>
      <c r="N347" s="3">
        <f>14/22.26</f>
        <v>0.6289308176</v>
      </c>
      <c r="O347" s="3" t="s">
        <v>1422</v>
      </c>
      <c r="P347" s="3">
        <f>5.5/22.26</f>
        <v>0.2470799641</v>
      </c>
      <c r="Q347" s="3" t="s">
        <v>644</v>
      </c>
      <c r="S347" s="3" t="s">
        <v>1423</v>
      </c>
      <c r="U347" s="3" t="s">
        <v>406</v>
      </c>
    </row>
    <row r="348" ht="15.75" customHeight="1">
      <c r="A348" s="3">
        <v>331.0</v>
      </c>
      <c r="B348" s="3" t="s">
        <v>1424</v>
      </c>
      <c r="C348" s="3" t="s">
        <v>1425</v>
      </c>
      <c r="D348" s="3" t="s">
        <v>1426</v>
      </c>
      <c r="E348" s="3" t="s">
        <v>1329</v>
      </c>
      <c r="K348" s="3" t="s">
        <v>1201</v>
      </c>
      <c r="M348" s="3" t="s">
        <v>1201</v>
      </c>
      <c r="O348" s="3" t="s">
        <v>1427</v>
      </c>
      <c r="Q348" s="3" t="s">
        <v>1428</v>
      </c>
      <c r="S348" s="3" t="s">
        <v>538</v>
      </c>
      <c r="U348" s="3" t="s">
        <v>327</v>
      </c>
      <c r="W348" s="3" t="s">
        <v>1199</v>
      </c>
    </row>
    <row r="349" ht="15.75" customHeight="1">
      <c r="A349" s="3">
        <v>332.0</v>
      </c>
      <c r="B349" s="3" t="s">
        <v>1424</v>
      </c>
      <c r="C349" s="3" t="s">
        <v>1425</v>
      </c>
      <c r="D349" s="3" t="s">
        <v>1426</v>
      </c>
      <c r="E349" s="3" t="s">
        <v>1429</v>
      </c>
      <c r="K349" s="3" t="s">
        <v>1201</v>
      </c>
      <c r="M349" s="3" t="s">
        <v>1201</v>
      </c>
      <c r="O349" s="3" t="s">
        <v>1427</v>
      </c>
      <c r="Q349" s="3" t="s">
        <v>1428</v>
      </c>
      <c r="S349" s="3" t="s">
        <v>538</v>
      </c>
      <c r="U349" s="3" t="s">
        <v>327</v>
      </c>
      <c r="W349" s="3" t="s">
        <v>1199</v>
      </c>
    </row>
    <row r="350" ht="15.75" customHeight="1">
      <c r="A350" s="3">
        <v>333.0</v>
      </c>
      <c r="B350" s="3" t="s">
        <v>1430</v>
      </c>
      <c r="C350" s="3" t="s">
        <v>1431</v>
      </c>
      <c r="D350" s="3" t="s">
        <v>1432</v>
      </c>
      <c r="E350" s="3" t="s">
        <v>1329</v>
      </c>
      <c r="K350" s="3" t="s">
        <v>1433</v>
      </c>
      <c r="M350" s="3" t="s">
        <v>344</v>
      </c>
      <c r="O350" s="3" t="s">
        <v>1434</v>
      </c>
      <c r="Q350" s="3" t="s">
        <v>476</v>
      </c>
      <c r="S350" s="3" t="s">
        <v>1370</v>
      </c>
      <c r="U350" s="3" t="s">
        <v>841</v>
      </c>
      <c r="W350" s="3" t="s">
        <v>475</v>
      </c>
      <c r="Y350" s="3" t="s">
        <v>498</v>
      </c>
      <c r="AA350" s="3" t="s">
        <v>406</v>
      </c>
      <c r="AC350" s="3" t="s">
        <v>405</v>
      </c>
    </row>
    <row r="351" ht="15.75" customHeight="1">
      <c r="A351" s="3">
        <v>334.0</v>
      </c>
      <c r="B351" s="3" t="s">
        <v>1435</v>
      </c>
      <c r="C351" s="3" t="s">
        <v>1436</v>
      </c>
      <c r="D351" s="3" t="s">
        <v>1437</v>
      </c>
      <c r="E351" s="3" t="s">
        <v>1329</v>
      </c>
    </row>
    <row r="352" ht="15.75" customHeight="1">
      <c r="A352" s="3">
        <v>334.0</v>
      </c>
      <c r="B352" s="3" t="s">
        <v>1435</v>
      </c>
      <c r="C352" s="3" t="s">
        <v>1436</v>
      </c>
      <c r="D352" s="3" t="s">
        <v>1437</v>
      </c>
      <c r="E352" s="3" t="s">
        <v>1197</v>
      </c>
      <c r="F352" s="3" t="s">
        <v>1438</v>
      </c>
      <c r="G352" s="3">
        <v>780.9</v>
      </c>
      <c r="H352" s="3">
        <v>1.3</v>
      </c>
      <c r="I352" s="3">
        <v>203.0</v>
      </c>
      <c r="J352" s="3">
        <v>1450.0</v>
      </c>
    </row>
    <row r="353" ht="15.75" customHeight="1">
      <c r="A353" s="3">
        <v>335.0</v>
      </c>
      <c r="B353" s="3" t="s">
        <v>1435</v>
      </c>
      <c r="C353" s="3" t="s">
        <v>1436</v>
      </c>
      <c r="D353" s="3" t="s">
        <v>1437</v>
      </c>
      <c r="E353" s="3" t="s">
        <v>1329</v>
      </c>
    </row>
    <row r="354" ht="15.75" customHeight="1">
      <c r="A354" s="3">
        <v>336.0</v>
      </c>
      <c r="B354" s="3" t="s">
        <v>1439</v>
      </c>
      <c r="C354" s="3" t="s">
        <v>1440</v>
      </c>
      <c r="D354" s="3" t="s">
        <v>1441</v>
      </c>
      <c r="E354" s="3" t="s">
        <v>1329</v>
      </c>
      <c r="K354" s="3" t="s">
        <v>715</v>
      </c>
      <c r="M354" s="3" t="s">
        <v>82</v>
      </c>
      <c r="O354" s="3" t="s">
        <v>862</v>
      </c>
      <c r="Q354" s="3" t="s">
        <v>1442</v>
      </c>
      <c r="S354" s="3" t="s">
        <v>1297</v>
      </c>
      <c r="U354" s="3" t="s">
        <v>784</v>
      </c>
    </row>
    <row r="355" ht="15.75" customHeight="1">
      <c r="A355" s="3">
        <v>337.0</v>
      </c>
      <c r="B355" s="3" t="s">
        <v>1443</v>
      </c>
      <c r="C355" s="3" t="s">
        <v>1444</v>
      </c>
      <c r="D355" s="3" t="s">
        <v>1445</v>
      </c>
      <c r="E355" s="3" t="s">
        <v>1329</v>
      </c>
      <c r="K355" s="3" t="s">
        <v>1446</v>
      </c>
      <c r="L355" s="3">
        <f t="shared" ref="L355:L360" si="51">527/535</f>
        <v>0.985046729</v>
      </c>
      <c r="M355" s="3" t="s">
        <v>205</v>
      </c>
      <c r="N355" s="3">
        <f t="shared" ref="N355:N360" si="52">2/535</f>
        <v>0.003738317757</v>
      </c>
      <c r="O355" s="3" t="s">
        <v>834</v>
      </c>
    </row>
    <row r="356" ht="15.75" customHeight="1">
      <c r="A356" s="3">
        <v>338.0</v>
      </c>
      <c r="B356" s="3" t="s">
        <v>1443</v>
      </c>
      <c r="C356" s="3" t="s">
        <v>1444</v>
      </c>
      <c r="D356" s="3" t="s">
        <v>1445</v>
      </c>
      <c r="E356" s="3" t="s">
        <v>1329</v>
      </c>
      <c r="K356" s="3" t="s">
        <v>1446</v>
      </c>
      <c r="L356" s="3">
        <f t="shared" si="51"/>
        <v>0.985046729</v>
      </c>
      <c r="M356" s="3" t="s">
        <v>205</v>
      </c>
      <c r="N356" s="3">
        <f t="shared" si="52"/>
        <v>0.003738317757</v>
      </c>
      <c r="O356" s="3" t="s">
        <v>834</v>
      </c>
    </row>
    <row r="357" ht="15.75" customHeight="1">
      <c r="A357" s="3">
        <v>339.0</v>
      </c>
      <c r="B357" s="3" t="s">
        <v>1443</v>
      </c>
      <c r="C357" s="3" t="s">
        <v>1444</v>
      </c>
      <c r="D357" s="3" t="s">
        <v>1445</v>
      </c>
      <c r="E357" s="3" t="s">
        <v>1329</v>
      </c>
      <c r="K357" s="3" t="s">
        <v>1446</v>
      </c>
      <c r="L357" s="3">
        <f t="shared" si="51"/>
        <v>0.985046729</v>
      </c>
      <c r="M357" s="3" t="s">
        <v>205</v>
      </c>
      <c r="N357" s="3">
        <f t="shared" si="52"/>
        <v>0.003738317757</v>
      </c>
      <c r="O357" s="3" t="s">
        <v>834</v>
      </c>
    </row>
    <row r="358" ht="15.75" customHeight="1">
      <c r="A358" s="3">
        <v>340.0</v>
      </c>
      <c r="B358" s="3" t="s">
        <v>1447</v>
      </c>
      <c r="C358" s="3" t="s">
        <v>1444</v>
      </c>
      <c r="D358" s="3" t="s">
        <v>1445</v>
      </c>
      <c r="E358" s="3" t="s">
        <v>890</v>
      </c>
      <c r="F358" s="3" t="s">
        <v>1075</v>
      </c>
      <c r="G358" s="3">
        <v>151.16</v>
      </c>
      <c r="H358" s="3">
        <v>0.5</v>
      </c>
      <c r="I358" s="3">
        <v>49.3</v>
      </c>
      <c r="J358" s="3">
        <v>139.0</v>
      </c>
      <c r="K358" s="3" t="s">
        <v>1446</v>
      </c>
      <c r="L358" s="3">
        <f t="shared" si="51"/>
        <v>0.985046729</v>
      </c>
      <c r="M358" s="3" t="s">
        <v>205</v>
      </c>
      <c r="N358" s="3">
        <f t="shared" si="52"/>
        <v>0.003738317757</v>
      </c>
      <c r="O358" s="3" t="s">
        <v>834</v>
      </c>
    </row>
    <row r="359" ht="15.75" customHeight="1">
      <c r="A359" s="3">
        <v>341.0</v>
      </c>
      <c r="B359" s="3" t="s">
        <v>1447</v>
      </c>
      <c r="C359" s="3" t="s">
        <v>1444</v>
      </c>
      <c r="D359" s="3" t="s">
        <v>1445</v>
      </c>
      <c r="E359" s="3" t="s">
        <v>1329</v>
      </c>
      <c r="K359" s="3" t="s">
        <v>1446</v>
      </c>
      <c r="L359" s="3">
        <f t="shared" si="51"/>
        <v>0.985046729</v>
      </c>
      <c r="M359" s="3" t="s">
        <v>205</v>
      </c>
      <c r="N359" s="3">
        <f t="shared" si="52"/>
        <v>0.003738317757</v>
      </c>
      <c r="O359" s="3" t="s">
        <v>834</v>
      </c>
    </row>
    <row r="360" ht="15.75" customHeight="1">
      <c r="A360" s="3">
        <v>342.0</v>
      </c>
      <c r="B360" s="3" t="s">
        <v>1447</v>
      </c>
      <c r="C360" s="3" t="s">
        <v>1444</v>
      </c>
      <c r="D360" s="3" t="s">
        <v>1445</v>
      </c>
      <c r="K360" s="3" t="s">
        <v>1446</v>
      </c>
      <c r="L360" s="3">
        <f t="shared" si="51"/>
        <v>0.985046729</v>
      </c>
      <c r="M360" s="3" t="s">
        <v>205</v>
      </c>
      <c r="N360" s="3">
        <f t="shared" si="52"/>
        <v>0.003738317757</v>
      </c>
      <c r="O360" s="3" t="s">
        <v>834</v>
      </c>
    </row>
    <row r="361" ht="15.75" customHeight="1">
      <c r="A361" s="3">
        <v>343.0</v>
      </c>
      <c r="B361" s="3" t="s">
        <v>1448</v>
      </c>
      <c r="C361" s="3" t="s">
        <v>1449</v>
      </c>
      <c r="D361" s="3" t="s">
        <v>1450</v>
      </c>
      <c r="E361" s="3" t="s">
        <v>1329</v>
      </c>
      <c r="K361" s="3" t="s">
        <v>152</v>
      </c>
      <c r="L361" s="3">
        <f t="shared" ref="L361:L362" si="53">1.4/68.91</f>
        <v>0.02031635467</v>
      </c>
      <c r="M361" s="3" t="s">
        <v>1451</v>
      </c>
      <c r="N361" s="3">
        <f t="shared" ref="N361:N362" si="54">2.31/68.91</f>
        <v>0.0335219852</v>
      </c>
      <c r="O361" s="3" t="s">
        <v>157</v>
      </c>
      <c r="P361" s="3">
        <f t="shared" ref="P361:P362" si="55">0.2/68.91</f>
        <v>0.002902336381</v>
      </c>
      <c r="Q361" s="3" t="s">
        <v>1452</v>
      </c>
      <c r="R361" s="3">
        <f t="shared" ref="R361:R362" si="56">55/68.91</f>
        <v>0.7981425047</v>
      </c>
    </row>
    <row r="362" ht="15.75" customHeight="1">
      <c r="A362" s="3">
        <v>344.0</v>
      </c>
      <c r="B362" s="3" t="s">
        <v>1448</v>
      </c>
      <c r="C362" s="3" t="s">
        <v>1449</v>
      </c>
      <c r="D362" s="3" t="s">
        <v>1450</v>
      </c>
      <c r="K362" s="3" t="s">
        <v>152</v>
      </c>
      <c r="L362" s="3">
        <f t="shared" si="53"/>
        <v>0.02031635467</v>
      </c>
      <c r="M362" s="3" t="s">
        <v>1451</v>
      </c>
      <c r="N362" s="3">
        <f t="shared" si="54"/>
        <v>0.0335219852</v>
      </c>
      <c r="O362" s="3" t="s">
        <v>157</v>
      </c>
      <c r="P362" s="3">
        <f t="shared" si="55"/>
        <v>0.002902336381</v>
      </c>
      <c r="Q362" s="3" t="s">
        <v>1452</v>
      </c>
      <c r="R362" s="3">
        <f t="shared" si="56"/>
        <v>0.7981425047</v>
      </c>
    </row>
    <row r="363" ht="15.75" customHeight="1">
      <c r="A363" s="3">
        <v>345.0</v>
      </c>
      <c r="B363" s="3" t="s">
        <v>1453</v>
      </c>
      <c r="C363" s="3" t="s">
        <v>1454</v>
      </c>
      <c r="D363" s="3" t="s">
        <v>1455</v>
      </c>
      <c r="E363" s="3" t="s">
        <v>1329</v>
      </c>
      <c r="K363" s="3" t="s">
        <v>1456</v>
      </c>
      <c r="M363" s="3" t="s">
        <v>715</v>
      </c>
      <c r="O363" s="3" t="s">
        <v>469</v>
      </c>
      <c r="Q363" s="3" t="s">
        <v>1052</v>
      </c>
      <c r="S363" s="3" t="s">
        <v>82</v>
      </c>
      <c r="U363" s="3" t="s">
        <v>1457</v>
      </c>
    </row>
    <row r="364" ht="15.75" customHeight="1">
      <c r="A364" s="3">
        <v>346.0</v>
      </c>
      <c r="B364" s="3" t="s">
        <v>1458</v>
      </c>
      <c r="C364" s="3" t="s">
        <v>1459</v>
      </c>
      <c r="D364" s="3" t="s">
        <v>1460</v>
      </c>
      <c r="E364" s="3" t="s">
        <v>1329</v>
      </c>
      <c r="K364" s="3" t="s">
        <v>78</v>
      </c>
      <c r="M364" s="3" t="s">
        <v>1461</v>
      </c>
      <c r="O364" s="3" t="s">
        <v>585</v>
      </c>
      <c r="Q364" s="3" t="s">
        <v>1052</v>
      </c>
    </row>
    <row r="365" ht="15.75" customHeight="1">
      <c r="A365" s="3">
        <v>347.0</v>
      </c>
      <c r="B365" s="3" t="s">
        <v>1458</v>
      </c>
      <c r="C365" s="3" t="s">
        <v>1459</v>
      </c>
      <c r="D365" s="3" t="s">
        <v>1460</v>
      </c>
      <c r="E365" s="3" t="s">
        <v>1329</v>
      </c>
      <c r="K365" s="3" t="s">
        <v>78</v>
      </c>
      <c r="M365" s="3" t="s">
        <v>1461</v>
      </c>
      <c r="O365" s="3" t="s">
        <v>585</v>
      </c>
      <c r="Q365" s="3" t="s">
        <v>1052</v>
      </c>
    </row>
    <row r="366" ht="15.75" customHeight="1">
      <c r="A366" s="3">
        <v>348.0</v>
      </c>
      <c r="B366" s="3" t="s">
        <v>1462</v>
      </c>
      <c r="C366" s="3" t="s">
        <v>1463</v>
      </c>
      <c r="D366" s="3" t="s">
        <v>1464</v>
      </c>
      <c r="E366" s="3" t="s">
        <v>1097</v>
      </c>
      <c r="F366" s="3" t="s">
        <v>1103</v>
      </c>
      <c r="G366" s="3">
        <v>360.4</v>
      </c>
      <c r="H366" s="3">
        <v>1.6</v>
      </c>
      <c r="I366" s="3">
        <v>94.8</v>
      </c>
      <c r="J366" s="3">
        <v>724.0</v>
      </c>
      <c r="K366" s="3" t="s">
        <v>1465</v>
      </c>
      <c r="L366" s="3">
        <f t="shared" ref="L366:L367" si="57">1.94/83.32</f>
        <v>0.0232837254</v>
      </c>
      <c r="M366" s="3" t="s">
        <v>156</v>
      </c>
      <c r="N366" s="3">
        <f t="shared" ref="N366:N367" si="58">50/83.32</f>
        <v>0.6000960154</v>
      </c>
      <c r="O366" s="3" t="s">
        <v>1466</v>
      </c>
      <c r="P366" s="3">
        <f t="shared" ref="P366:P367" si="59">0.13/83/32</f>
        <v>0.00004894578313</v>
      </c>
      <c r="Q366" s="3" t="s">
        <v>391</v>
      </c>
      <c r="R366" s="3">
        <f t="shared" ref="R366:R367" si="60">25/83.32</f>
        <v>0.3000480077</v>
      </c>
    </row>
    <row r="367" ht="15.75" customHeight="1">
      <c r="A367" s="3">
        <v>349.0</v>
      </c>
      <c r="B367" s="3" t="s">
        <v>1462</v>
      </c>
      <c r="C367" s="3" t="s">
        <v>1463</v>
      </c>
      <c r="D367" s="3" t="s">
        <v>1464</v>
      </c>
      <c r="E367" s="3" t="s">
        <v>429</v>
      </c>
      <c r="F367" s="3" t="s">
        <v>439</v>
      </c>
      <c r="G367" s="3">
        <v>402.5</v>
      </c>
      <c r="H367" s="3">
        <v>2.4</v>
      </c>
      <c r="I367" s="3">
        <v>101.0</v>
      </c>
      <c r="J367" s="3">
        <v>827.0</v>
      </c>
      <c r="K367" s="3" t="s">
        <v>1465</v>
      </c>
      <c r="L367" s="3">
        <f t="shared" si="57"/>
        <v>0.0232837254</v>
      </c>
      <c r="M367" s="3" t="s">
        <v>156</v>
      </c>
      <c r="N367" s="3">
        <f t="shared" si="58"/>
        <v>0.6000960154</v>
      </c>
      <c r="O367" s="3" t="s">
        <v>1466</v>
      </c>
      <c r="P367" s="3">
        <f t="shared" si="59"/>
        <v>0.00004894578313</v>
      </c>
      <c r="Q367" s="3" t="s">
        <v>391</v>
      </c>
      <c r="R367" s="3">
        <f t="shared" si="60"/>
        <v>0.3000480077</v>
      </c>
    </row>
    <row r="368" ht="15.75" customHeight="1">
      <c r="A368" s="3">
        <v>350.0</v>
      </c>
      <c r="B368" s="3" t="s">
        <v>1467</v>
      </c>
      <c r="C368" s="3" t="s">
        <v>1468</v>
      </c>
      <c r="D368" s="3" t="s">
        <v>1469</v>
      </c>
      <c r="E368" s="3" t="s">
        <v>1470</v>
      </c>
      <c r="K368" s="3" t="s">
        <v>1289</v>
      </c>
      <c r="M368" s="3" t="s">
        <v>808</v>
      </c>
      <c r="O368" s="3" t="s">
        <v>1471</v>
      </c>
      <c r="Q368" s="3" t="s">
        <v>538</v>
      </c>
      <c r="S368" s="3" t="s">
        <v>931</v>
      </c>
      <c r="U368" s="3" t="s">
        <v>1472</v>
      </c>
      <c r="W368" s="3" t="s">
        <v>630</v>
      </c>
      <c r="Y368" s="3" t="s">
        <v>460</v>
      </c>
      <c r="AA368" s="3" t="s">
        <v>784</v>
      </c>
      <c r="AC368" s="3" t="s">
        <v>1232</v>
      </c>
      <c r="AE368" s="3" t="s">
        <v>83</v>
      </c>
      <c r="AG368" s="3" t="s">
        <v>120</v>
      </c>
      <c r="AI368" s="3" t="s">
        <v>1473</v>
      </c>
      <c r="AK368" s="3" t="s">
        <v>715</v>
      </c>
      <c r="AM368" s="3" t="s">
        <v>1474</v>
      </c>
    </row>
    <row r="369" ht="15.75" customHeight="1">
      <c r="A369" s="3">
        <v>351.0</v>
      </c>
      <c r="B369" s="3" t="s">
        <v>1467</v>
      </c>
      <c r="C369" s="3" t="s">
        <v>1468</v>
      </c>
      <c r="D369" s="3" t="s">
        <v>1469</v>
      </c>
      <c r="E369" s="3" t="s">
        <v>1470</v>
      </c>
      <c r="F369" s="3" t="s">
        <v>1475</v>
      </c>
      <c r="G369" s="3">
        <v>296.83</v>
      </c>
      <c r="H369" s="3">
        <v>3.0</v>
      </c>
      <c r="I369" s="3">
        <v>20.0</v>
      </c>
      <c r="J369" s="3">
        <v>0.0</v>
      </c>
      <c r="K369" s="3" t="s">
        <v>1289</v>
      </c>
      <c r="M369" s="3" t="s">
        <v>808</v>
      </c>
      <c r="O369" s="3" t="s">
        <v>1471</v>
      </c>
      <c r="Q369" s="3" t="s">
        <v>538</v>
      </c>
      <c r="S369" s="3" t="s">
        <v>931</v>
      </c>
      <c r="U369" s="3" t="s">
        <v>1472</v>
      </c>
      <c r="W369" s="3" t="s">
        <v>630</v>
      </c>
      <c r="Y369" s="3" t="s">
        <v>460</v>
      </c>
      <c r="AA369" s="3" t="s">
        <v>784</v>
      </c>
      <c r="AC369" s="3" t="s">
        <v>1232</v>
      </c>
      <c r="AE369" s="3" t="s">
        <v>83</v>
      </c>
      <c r="AG369" s="3" t="s">
        <v>120</v>
      </c>
      <c r="AI369" s="3" t="s">
        <v>1473</v>
      </c>
      <c r="AK369" s="3" t="s">
        <v>715</v>
      </c>
      <c r="AM369" s="3" t="s">
        <v>1474</v>
      </c>
    </row>
    <row r="370" ht="15.75" customHeight="1">
      <c r="A370" s="3">
        <v>352.0</v>
      </c>
      <c r="B370" s="3" t="s">
        <v>1476</v>
      </c>
      <c r="C370" s="3" t="s">
        <v>1477</v>
      </c>
      <c r="D370" s="3" t="s">
        <v>1478</v>
      </c>
      <c r="E370" s="3" t="s">
        <v>1479</v>
      </c>
      <c r="K370" s="3" t="s">
        <v>157</v>
      </c>
      <c r="L370" s="3">
        <f t="shared" ref="L370:L371" si="61">12/86</f>
        <v>0.1395348837</v>
      </c>
      <c r="M370" s="3" t="s">
        <v>1480</v>
      </c>
      <c r="N370" s="3">
        <f t="shared" ref="N370:N371" si="62">30/86</f>
        <v>0.3488372093</v>
      </c>
      <c r="O370" s="3" t="s">
        <v>474</v>
      </c>
      <c r="P370" s="3">
        <f t="shared" ref="P370:P371" si="63">5/86</f>
        <v>0.05813953488</v>
      </c>
      <c r="Q370" s="3" t="s">
        <v>1188</v>
      </c>
      <c r="S370" s="3" t="s">
        <v>1481</v>
      </c>
      <c r="U370" s="3" t="s">
        <v>406</v>
      </c>
      <c r="W370" s="3" t="s">
        <v>673</v>
      </c>
    </row>
    <row r="371" ht="15.75" customHeight="1">
      <c r="A371" s="3">
        <v>353.0</v>
      </c>
      <c r="B371" s="3" t="s">
        <v>1482</v>
      </c>
      <c r="C371" s="3" t="s">
        <v>1483</v>
      </c>
      <c r="D371" s="3" t="s">
        <v>1478</v>
      </c>
      <c r="E371" s="3" t="s">
        <v>1479</v>
      </c>
      <c r="F371" s="3" t="s">
        <v>1484</v>
      </c>
      <c r="G371" s="3">
        <v>332.5</v>
      </c>
      <c r="H371" s="3">
        <v>4.4</v>
      </c>
      <c r="I371" s="3">
        <v>57.5</v>
      </c>
      <c r="J371" s="3">
        <v>596.0</v>
      </c>
      <c r="K371" s="3" t="s">
        <v>157</v>
      </c>
      <c r="L371" s="3">
        <f t="shared" si="61"/>
        <v>0.1395348837</v>
      </c>
      <c r="M371" s="3" t="s">
        <v>1480</v>
      </c>
      <c r="N371" s="3">
        <f t="shared" si="62"/>
        <v>0.3488372093</v>
      </c>
      <c r="O371" s="3" t="s">
        <v>474</v>
      </c>
      <c r="P371" s="3">
        <f t="shared" si="63"/>
        <v>0.05813953488</v>
      </c>
      <c r="Q371" s="3" t="s">
        <v>1188</v>
      </c>
      <c r="S371" s="3" t="s">
        <v>1481</v>
      </c>
      <c r="U371" s="3" t="s">
        <v>406</v>
      </c>
      <c r="W371" s="3" t="s">
        <v>673</v>
      </c>
    </row>
    <row r="372" ht="15.75" customHeight="1">
      <c r="A372" s="3">
        <v>354.0</v>
      </c>
      <c r="B372" s="3" t="s">
        <v>1485</v>
      </c>
      <c r="C372" s="3" t="s">
        <v>1486</v>
      </c>
      <c r="D372" s="3" t="s">
        <v>1487</v>
      </c>
      <c r="E372" s="3" t="s">
        <v>1488</v>
      </c>
      <c r="F372" s="3" t="s">
        <v>1489</v>
      </c>
      <c r="G372" s="3">
        <v>1301.6</v>
      </c>
      <c r="H372" s="3">
        <v>20.0</v>
      </c>
      <c r="I372" s="3">
        <v>90.0</v>
      </c>
      <c r="J372" s="3">
        <v>0.0</v>
      </c>
      <c r="K372" s="3" t="s">
        <v>1490</v>
      </c>
      <c r="L372" s="3">
        <f t="shared" ref="L372:L373" si="64">0.5/104.5</f>
        <v>0.004784688995</v>
      </c>
      <c r="M372" s="3" t="s">
        <v>1491</v>
      </c>
      <c r="N372" s="3">
        <f t="shared" ref="N372:N373" si="65">0.1/104.5</f>
        <v>0.000956937799</v>
      </c>
      <c r="O372" s="3" t="s">
        <v>1492</v>
      </c>
      <c r="P372" s="3">
        <f t="shared" ref="P372:P373" si="66">3.9/104.5</f>
        <v>0.03732057416</v>
      </c>
    </row>
    <row r="373" ht="15.75" customHeight="1">
      <c r="A373" s="3">
        <v>355.0</v>
      </c>
      <c r="B373" s="3" t="s">
        <v>1485</v>
      </c>
      <c r="C373" s="3" t="s">
        <v>1486</v>
      </c>
      <c r="D373" s="3" t="s">
        <v>1487</v>
      </c>
      <c r="E373" s="3" t="s">
        <v>1493</v>
      </c>
      <c r="F373" s="3" t="s">
        <v>1494</v>
      </c>
      <c r="G373" s="3">
        <v>712.7</v>
      </c>
      <c r="H373" s="3">
        <v>15.0</v>
      </c>
      <c r="I373" s="3">
        <v>47.0</v>
      </c>
      <c r="J373" s="3">
        <v>0.0</v>
      </c>
      <c r="K373" s="3" t="s">
        <v>1490</v>
      </c>
      <c r="L373" s="3">
        <f t="shared" si="64"/>
        <v>0.004784688995</v>
      </c>
      <c r="M373" s="3" t="s">
        <v>1491</v>
      </c>
      <c r="N373" s="3">
        <f t="shared" si="65"/>
        <v>0.000956937799</v>
      </c>
      <c r="O373" s="3" t="s">
        <v>1492</v>
      </c>
      <c r="P373" s="3">
        <f t="shared" si="66"/>
        <v>0.03732057416</v>
      </c>
    </row>
    <row r="374" ht="15.75" customHeight="1">
      <c r="A374" s="3">
        <v>356.0</v>
      </c>
      <c r="B374" s="3" t="s">
        <v>1495</v>
      </c>
      <c r="C374" s="3" t="s">
        <v>1496</v>
      </c>
      <c r="D374" s="3" t="s">
        <v>1497</v>
      </c>
      <c r="E374" s="3" t="s">
        <v>1498</v>
      </c>
      <c r="K374" s="3" t="s">
        <v>1499</v>
      </c>
      <c r="M374" s="3" t="s">
        <v>1500</v>
      </c>
      <c r="O374" s="3" t="s">
        <v>1199</v>
      </c>
      <c r="Q374" s="3" t="s">
        <v>1501</v>
      </c>
      <c r="S374" s="3" t="s">
        <v>227</v>
      </c>
      <c r="U374" s="3" t="s">
        <v>1417</v>
      </c>
      <c r="W374" s="3" t="s">
        <v>787</v>
      </c>
    </row>
    <row r="375" ht="15.75" customHeight="1">
      <c r="A375" s="3">
        <v>356.0</v>
      </c>
      <c r="B375" s="3" t="s">
        <v>1495</v>
      </c>
      <c r="C375" s="3" t="s">
        <v>1496</v>
      </c>
      <c r="D375" s="3" t="s">
        <v>1497</v>
      </c>
      <c r="E375" s="3" t="s">
        <v>1502</v>
      </c>
      <c r="F375" s="3" t="s">
        <v>1503</v>
      </c>
      <c r="G375" s="3">
        <v>518.6</v>
      </c>
      <c r="H375" s="3">
        <v>4.0</v>
      </c>
      <c r="I375" s="3">
        <v>37.0</v>
      </c>
      <c r="J375" s="3">
        <v>0.0</v>
      </c>
      <c r="K375" s="3" t="s">
        <v>1499</v>
      </c>
      <c r="M375" s="3" t="s">
        <v>1500</v>
      </c>
      <c r="O375" s="3" t="s">
        <v>1199</v>
      </c>
      <c r="Q375" s="3" t="s">
        <v>1501</v>
      </c>
      <c r="S375" s="3" t="s">
        <v>227</v>
      </c>
      <c r="U375" s="3" t="s">
        <v>1417</v>
      </c>
      <c r="W375" s="3" t="s">
        <v>787</v>
      </c>
    </row>
    <row r="376" ht="15.75" customHeight="1">
      <c r="A376" s="3">
        <v>357.0</v>
      </c>
      <c r="B376" s="3" t="s">
        <v>1504</v>
      </c>
      <c r="C376" s="3" t="s">
        <v>1505</v>
      </c>
      <c r="D376" s="3" t="s">
        <v>1506</v>
      </c>
      <c r="K376" s="3" t="s">
        <v>1507</v>
      </c>
      <c r="M376" s="3" t="s">
        <v>344</v>
      </c>
      <c r="O376" s="3" t="s">
        <v>1508</v>
      </c>
      <c r="Q376" s="3" t="s">
        <v>644</v>
      </c>
      <c r="S376" s="3" t="s">
        <v>1509</v>
      </c>
    </row>
    <row r="377" ht="15.75" customHeight="1">
      <c r="A377" s="3">
        <v>358.0</v>
      </c>
      <c r="B377" s="3" t="s">
        <v>1504</v>
      </c>
      <c r="C377" s="3" t="s">
        <v>1505</v>
      </c>
      <c r="D377" s="3" t="s">
        <v>1506</v>
      </c>
      <c r="K377" s="3" t="s">
        <v>1507</v>
      </c>
      <c r="M377" s="3" t="s">
        <v>344</v>
      </c>
      <c r="O377" s="3" t="s">
        <v>1508</v>
      </c>
      <c r="Q377" s="3" t="s">
        <v>644</v>
      </c>
      <c r="S377" s="3" t="s">
        <v>1509</v>
      </c>
    </row>
    <row r="378" ht="15.75" customHeight="1">
      <c r="A378" s="3">
        <v>359.0</v>
      </c>
      <c r="B378" s="3" t="s">
        <v>1510</v>
      </c>
      <c r="C378" s="3" t="s">
        <v>1511</v>
      </c>
      <c r="D378" s="3" t="s">
        <v>1512</v>
      </c>
      <c r="K378" s="3" t="s">
        <v>156</v>
      </c>
      <c r="M378" s="3" t="s">
        <v>1258</v>
      </c>
      <c r="O378" s="3" t="s">
        <v>1513</v>
      </c>
    </row>
    <row r="379" ht="15.75" customHeight="1">
      <c r="A379" s="3">
        <v>360.0</v>
      </c>
      <c r="B379" s="3" t="s">
        <v>1510</v>
      </c>
      <c r="C379" s="3" t="s">
        <v>1511</v>
      </c>
      <c r="D379" s="3" t="s">
        <v>1512</v>
      </c>
      <c r="K379" s="3" t="s">
        <v>156</v>
      </c>
      <c r="M379" s="3" t="s">
        <v>1258</v>
      </c>
      <c r="O379" s="3" t="s">
        <v>1513</v>
      </c>
    </row>
    <row r="380" ht="15.75" customHeight="1">
      <c r="A380" s="3">
        <v>361.0</v>
      </c>
      <c r="B380" s="3" t="s">
        <v>1514</v>
      </c>
      <c r="C380" s="3" t="s">
        <v>1515</v>
      </c>
      <c r="D380" s="3" t="s">
        <v>1516</v>
      </c>
    </row>
    <row r="381" ht="15.75" customHeight="1">
      <c r="A381" s="3">
        <v>362.0</v>
      </c>
      <c r="B381" s="3" t="s">
        <v>1514</v>
      </c>
      <c r="C381" s="3" t="s">
        <v>1515</v>
      </c>
      <c r="D381" s="3" t="s">
        <v>1516</v>
      </c>
      <c r="E381" s="3" t="s">
        <v>1517</v>
      </c>
    </row>
    <row r="382" ht="15.75" customHeight="1">
      <c r="A382" s="3">
        <v>363.0</v>
      </c>
      <c r="B382" s="3" t="s">
        <v>1518</v>
      </c>
      <c r="C382" s="3" t="s">
        <v>1519</v>
      </c>
      <c r="D382" s="3" t="s">
        <v>1520</v>
      </c>
      <c r="E382" s="3" t="s">
        <v>1517</v>
      </c>
      <c r="K382" s="3" t="s">
        <v>227</v>
      </c>
      <c r="M382" s="3" t="s">
        <v>1521</v>
      </c>
      <c r="O382" s="3" t="s">
        <v>996</v>
      </c>
      <c r="Q382" s="3" t="s">
        <v>787</v>
      </c>
    </row>
    <row r="383" ht="15.75" customHeight="1">
      <c r="A383" s="3">
        <v>364.0</v>
      </c>
      <c r="B383" s="3" t="s">
        <v>1518</v>
      </c>
      <c r="C383" s="3" t="s">
        <v>1519</v>
      </c>
      <c r="D383" s="3" t="s">
        <v>1520</v>
      </c>
      <c r="E383" s="3" t="s">
        <v>1314</v>
      </c>
      <c r="F383" s="3" t="s">
        <v>1316</v>
      </c>
      <c r="G383" s="3">
        <v>216.19</v>
      </c>
      <c r="H383" s="3">
        <v>1.9</v>
      </c>
      <c r="I383" s="3">
        <v>48.7</v>
      </c>
      <c r="J383" s="3">
        <v>325.0</v>
      </c>
      <c r="K383" s="3" t="s">
        <v>227</v>
      </c>
      <c r="M383" s="3" t="s">
        <v>1521</v>
      </c>
      <c r="O383" s="3" t="s">
        <v>996</v>
      </c>
      <c r="Q383" s="3" t="s">
        <v>787</v>
      </c>
    </row>
    <row r="384" ht="15.75" customHeight="1">
      <c r="A384" s="3">
        <v>364.0</v>
      </c>
      <c r="B384" s="3" t="s">
        <v>1518</v>
      </c>
      <c r="C384" s="3" t="s">
        <v>1519</v>
      </c>
      <c r="D384" s="3" t="s">
        <v>1520</v>
      </c>
      <c r="E384" s="3" t="s">
        <v>1522</v>
      </c>
      <c r="K384" s="3" t="s">
        <v>227</v>
      </c>
      <c r="M384" s="3" t="s">
        <v>1521</v>
      </c>
      <c r="O384" s="3" t="s">
        <v>996</v>
      </c>
      <c r="Q384" s="3" t="s">
        <v>787</v>
      </c>
    </row>
    <row r="385" ht="15.75" customHeight="1">
      <c r="A385" s="3">
        <v>365.0</v>
      </c>
      <c r="B385" s="3" t="s">
        <v>1523</v>
      </c>
      <c r="C385" s="3" t="s">
        <v>1524</v>
      </c>
      <c r="D385" s="3" t="s">
        <v>1525</v>
      </c>
      <c r="E385" s="3" t="s">
        <v>1517</v>
      </c>
      <c r="F385" s="3" t="s">
        <v>1526</v>
      </c>
      <c r="G385" s="3">
        <v>460.4</v>
      </c>
      <c r="H385" s="3">
        <v>-1.6</v>
      </c>
      <c r="I385" s="3">
        <v>202.0</v>
      </c>
      <c r="J385" s="3">
        <v>1000.0</v>
      </c>
      <c r="K385" s="3" t="s">
        <v>131</v>
      </c>
      <c r="M385" s="3" t="s">
        <v>1527</v>
      </c>
    </row>
    <row r="386" ht="15.75" customHeight="1">
      <c r="A386" s="3">
        <v>366.0</v>
      </c>
      <c r="B386" s="3" t="s">
        <v>1523</v>
      </c>
      <c r="C386" s="3" t="s">
        <v>1524</v>
      </c>
      <c r="D386" s="3" t="s">
        <v>1525</v>
      </c>
      <c r="E386" s="3" t="s">
        <v>1528</v>
      </c>
      <c r="K386" s="3" t="s">
        <v>131</v>
      </c>
      <c r="M386" s="3" t="s">
        <v>1527</v>
      </c>
    </row>
    <row r="387" ht="15.75" customHeight="1">
      <c r="A387" s="3">
        <v>367.0</v>
      </c>
      <c r="B387" s="3" t="s">
        <v>1529</v>
      </c>
      <c r="C387" s="3" t="s">
        <v>1530</v>
      </c>
      <c r="D387" s="3" t="s">
        <v>1525</v>
      </c>
      <c r="E387" s="3" t="s">
        <v>1531</v>
      </c>
      <c r="K387" s="5" t="s">
        <v>1532</v>
      </c>
      <c r="M387" s="3" t="s">
        <v>1527</v>
      </c>
    </row>
    <row r="388" ht="15.75" customHeight="1">
      <c r="A388" s="3">
        <v>368.0</v>
      </c>
      <c r="B388" s="3" t="s">
        <v>1533</v>
      </c>
      <c r="C388" s="3" t="s">
        <v>1534</v>
      </c>
      <c r="D388" s="3" t="s">
        <v>1535</v>
      </c>
      <c r="E388" s="3" t="s">
        <v>1536</v>
      </c>
      <c r="K388" s="3" t="s">
        <v>613</v>
      </c>
      <c r="M388" s="3" t="s">
        <v>1537</v>
      </c>
      <c r="O388" s="3" t="s">
        <v>276</v>
      </c>
      <c r="Q388" s="3" t="s">
        <v>585</v>
      </c>
      <c r="S388" s="3" t="s">
        <v>1538</v>
      </c>
      <c r="U388" s="3" t="s">
        <v>1539</v>
      </c>
      <c r="W388" s="3" t="s">
        <v>1540</v>
      </c>
      <c r="Y388" s="5" t="s">
        <v>84</v>
      </c>
      <c r="AA388" s="5" t="s">
        <v>1541</v>
      </c>
    </row>
    <row r="389" ht="15.75" customHeight="1">
      <c r="A389" s="3">
        <v>369.0</v>
      </c>
      <c r="B389" s="3" t="s">
        <v>1542</v>
      </c>
      <c r="C389" s="3" t="s">
        <v>1543</v>
      </c>
      <c r="D389" s="3" t="s">
        <v>1535</v>
      </c>
      <c r="E389" s="3" t="s">
        <v>1536</v>
      </c>
      <c r="F389" s="3" t="s">
        <v>1544</v>
      </c>
      <c r="G389" s="3">
        <v>1007.2</v>
      </c>
      <c r="H389" s="3">
        <v>-2.6</v>
      </c>
      <c r="I389" s="3">
        <v>450.0</v>
      </c>
      <c r="J389" s="3">
        <v>1870.0</v>
      </c>
      <c r="K389" s="3" t="s">
        <v>1545</v>
      </c>
      <c r="M389" s="3" t="s">
        <v>367</v>
      </c>
      <c r="O389" s="3" t="s">
        <v>1546</v>
      </c>
      <c r="Q389" s="3" t="s">
        <v>1333</v>
      </c>
      <c r="S389" s="3" t="s">
        <v>227</v>
      </c>
      <c r="U389" s="3" t="s">
        <v>1547</v>
      </c>
      <c r="W389" s="3" t="s">
        <v>1548</v>
      </c>
      <c r="Y389" s="5" t="s">
        <v>84</v>
      </c>
      <c r="AA389" s="5" t="s">
        <v>1549</v>
      </c>
    </row>
    <row r="390" ht="15.75" customHeight="1">
      <c r="A390" s="3">
        <v>370.0</v>
      </c>
      <c r="B390" s="3" t="s">
        <v>1542</v>
      </c>
      <c r="C390" s="3" t="s">
        <v>1543</v>
      </c>
      <c r="D390" s="3" t="s">
        <v>1535</v>
      </c>
      <c r="E390" s="3" t="s">
        <v>1321</v>
      </c>
      <c r="K390" s="3" t="s">
        <v>1545</v>
      </c>
      <c r="M390" s="3" t="s">
        <v>367</v>
      </c>
      <c r="O390" s="3" t="s">
        <v>1546</v>
      </c>
      <c r="Q390" s="3" t="s">
        <v>1333</v>
      </c>
      <c r="S390" s="3" t="s">
        <v>227</v>
      </c>
      <c r="U390" s="3" t="s">
        <v>1547</v>
      </c>
      <c r="W390" s="3" t="s">
        <v>1548</v>
      </c>
      <c r="Y390" s="5" t="s">
        <v>84</v>
      </c>
      <c r="AA390" s="5" t="s">
        <v>1549</v>
      </c>
    </row>
    <row r="391" ht="15.75" customHeight="1">
      <c r="A391" s="3">
        <v>371.0</v>
      </c>
      <c r="B391" s="3" t="s">
        <v>1550</v>
      </c>
      <c r="C391" s="3" t="s">
        <v>1543</v>
      </c>
      <c r="D391" s="3" t="s">
        <v>1535</v>
      </c>
      <c r="E391" s="3" t="s">
        <v>1321</v>
      </c>
      <c r="K391" s="3" t="s">
        <v>1545</v>
      </c>
      <c r="M391" s="3" t="s">
        <v>367</v>
      </c>
      <c r="O391" s="3" t="s">
        <v>1546</v>
      </c>
      <c r="Q391" s="3" t="s">
        <v>1333</v>
      </c>
      <c r="S391" s="3" t="s">
        <v>227</v>
      </c>
      <c r="U391" s="3" t="s">
        <v>1547</v>
      </c>
      <c r="W391" s="3" t="s">
        <v>1548</v>
      </c>
      <c r="Y391" s="5" t="s">
        <v>84</v>
      </c>
      <c r="AA391" s="5" t="s">
        <v>1549</v>
      </c>
    </row>
    <row r="392" ht="15.75" customHeight="1">
      <c r="A392" s="3">
        <v>372.0</v>
      </c>
      <c r="B392" s="3" t="s">
        <v>1550</v>
      </c>
      <c r="C392" s="3" t="s">
        <v>1543</v>
      </c>
      <c r="D392" s="3" t="s">
        <v>1535</v>
      </c>
      <c r="E392" s="3" t="s">
        <v>1551</v>
      </c>
      <c r="K392" s="3" t="s">
        <v>1545</v>
      </c>
      <c r="M392" s="3" t="s">
        <v>367</v>
      </c>
      <c r="O392" s="3" t="s">
        <v>1546</v>
      </c>
      <c r="Q392" s="3" t="s">
        <v>1333</v>
      </c>
      <c r="S392" s="3" t="s">
        <v>227</v>
      </c>
      <c r="U392" s="3" t="s">
        <v>1547</v>
      </c>
      <c r="W392" s="3" t="s">
        <v>1548</v>
      </c>
      <c r="Y392" s="5" t="s">
        <v>84</v>
      </c>
      <c r="AA392" s="5" t="s">
        <v>1549</v>
      </c>
    </row>
    <row r="393" ht="15.75" customHeight="1">
      <c r="A393" s="3">
        <v>373.0</v>
      </c>
      <c r="B393" s="3" t="s">
        <v>1552</v>
      </c>
      <c r="C393" s="3" t="s">
        <v>1543</v>
      </c>
      <c r="D393" s="3" t="s">
        <v>1535</v>
      </c>
      <c r="E393" s="3" t="s">
        <v>1553</v>
      </c>
      <c r="K393" s="3" t="s">
        <v>862</v>
      </c>
      <c r="M393" s="3" t="s">
        <v>783</v>
      </c>
      <c r="O393" s="3" t="s">
        <v>1554</v>
      </c>
      <c r="Q393" s="3" t="s">
        <v>1555</v>
      </c>
      <c r="S393" s="3" t="s">
        <v>687</v>
      </c>
      <c r="U393" s="3" t="s">
        <v>1540</v>
      </c>
    </row>
    <row r="394" ht="15.75" customHeight="1">
      <c r="A394" s="3">
        <v>374.0</v>
      </c>
      <c r="B394" s="3" t="s">
        <v>1552</v>
      </c>
      <c r="C394" s="3" t="s">
        <v>1543</v>
      </c>
      <c r="D394" s="3" t="s">
        <v>1535</v>
      </c>
      <c r="E394" s="3" t="s">
        <v>1556</v>
      </c>
      <c r="K394" s="3" t="s">
        <v>862</v>
      </c>
      <c r="M394" s="3" t="s">
        <v>783</v>
      </c>
      <c r="O394" s="3" t="s">
        <v>1554</v>
      </c>
      <c r="Q394" s="3" t="s">
        <v>1555</v>
      </c>
      <c r="S394" s="3" t="s">
        <v>687</v>
      </c>
      <c r="U394" s="3" t="s">
        <v>1540</v>
      </c>
    </row>
    <row r="395" ht="15.75" customHeight="1">
      <c r="A395" s="3">
        <v>375.0</v>
      </c>
      <c r="B395" s="3" t="s">
        <v>1557</v>
      </c>
      <c r="C395" s="3" t="s">
        <v>1543</v>
      </c>
      <c r="D395" s="3" t="s">
        <v>1535</v>
      </c>
      <c r="E395" s="3" t="s">
        <v>1556</v>
      </c>
      <c r="F395" s="3" t="s">
        <v>1558</v>
      </c>
      <c r="G395" s="3">
        <v>363.4</v>
      </c>
      <c r="H395" s="3">
        <v>4.1</v>
      </c>
      <c r="I395" s="3">
        <v>82.5</v>
      </c>
      <c r="J395" s="3">
        <v>645.0</v>
      </c>
      <c r="K395" s="3" t="s">
        <v>862</v>
      </c>
      <c r="M395" s="3" t="s">
        <v>783</v>
      </c>
      <c r="O395" s="3" t="s">
        <v>1554</v>
      </c>
      <c r="Q395" s="3" t="s">
        <v>1555</v>
      </c>
      <c r="S395" s="3" t="s">
        <v>687</v>
      </c>
      <c r="U395" s="3" t="s">
        <v>1540</v>
      </c>
    </row>
    <row r="396" ht="15.75" customHeight="1">
      <c r="A396" s="3">
        <v>376.0</v>
      </c>
      <c r="B396" s="3" t="s">
        <v>1559</v>
      </c>
      <c r="C396" s="3" t="s">
        <v>1543</v>
      </c>
      <c r="D396" s="3" t="s">
        <v>1535</v>
      </c>
      <c r="E396" s="3" t="s">
        <v>1560</v>
      </c>
      <c r="K396" s="3" t="s">
        <v>466</v>
      </c>
      <c r="M396" s="3" t="s">
        <v>1561</v>
      </c>
      <c r="O396" s="3" t="s">
        <v>79</v>
      </c>
      <c r="Q396" s="3" t="s">
        <v>537</v>
      </c>
      <c r="S396" s="3" t="s">
        <v>784</v>
      </c>
      <c r="U396" s="3" t="s">
        <v>84</v>
      </c>
    </row>
    <row r="397" ht="15.75" customHeight="1">
      <c r="A397" s="3">
        <v>377.0</v>
      </c>
      <c r="B397" s="3" t="s">
        <v>1559</v>
      </c>
      <c r="C397" s="3" t="s">
        <v>1543</v>
      </c>
      <c r="D397" s="3" t="s">
        <v>1535</v>
      </c>
      <c r="E397" s="3" t="s">
        <v>1562</v>
      </c>
      <c r="K397" s="3" t="s">
        <v>466</v>
      </c>
      <c r="M397" s="3" t="s">
        <v>1561</v>
      </c>
      <c r="O397" s="3" t="s">
        <v>79</v>
      </c>
      <c r="Q397" s="3" t="s">
        <v>537</v>
      </c>
      <c r="S397" s="3" t="s">
        <v>784</v>
      </c>
      <c r="U397" s="3" t="s">
        <v>84</v>
      </c>
    </row>
    <row r="398" ht="15.75" customHeight="1">
      <c r="A398" s="3">
        <v>378.0</v>
      </c>
      <c r="B398" s="3" t="s">
        <v>1563</v>
      </c>
      <c r="C398" s="3" t="s">
        <v>1543</v>
      </c>
      <c r="D398" s="3" t="s">
        <v>1535</v>
      </c>
      <c r="E398" s="3" t="s">
        <v>1562</v>
      </c>
      <c r="F398" s="3" t="s">
        <v>1564</v>
      </c>
      <c r="G398" s="3">
        <v>392.5</v>
      </c>
      <c r="H398" s="3">
        <v>1.9</v>
      </c>
      <c r="I398" s="3">
        <v>94.8</v>
      </c>
      <c r="J398" s="3">
        <v>805.0</v>
      </c>
      <c r="K398" s="3" t="s">
        <v>367</v>
      </c>
      <c r="M398" s="3" t="s">
        <v>1565</v>
      </c>
      <c r="O398" s="3" t="s">
        <v>1546</v>
      </c>
      <c r="Q398" s="3" t="s">
        <v>1297</v>
      </c>
      <c r="S398" s="3" t="s">
        <v>1333</v>
      </c>
      <c r="U398" s="3" t="s">
        <v>1549</v>
      </c>
      <c r="W398" s="3" t="s">
        <v>1548</v>
      </c>
      <c r="Y398" s="3" t="s">
        <v>84</v>
      </c>
      <c r="AA398" s="3" t="s">
        <v>319</v>
      </c>
    </row>
    <row r="399" ht="15.75" customHeight="1">
      <c r="A399" s="3">
        <v>379.0</v>
      </c>
      <c r="B399" s="3" t="s">
        <v>1566</v>
      </c>
      <c r="C399" s="3" t="s">
        <v>1543</v>
      </c>
      <c r="D399" s="3" t="s">
        <v>1535</v>
      </c>
      <c r="E399" s="3" t="s">
        <v>1567</v>
      </c>
      <c r="K399" s="3" t="s">
        <v>227</v>
      </c>
      <c r="M399" s="3" t="s">
        <v>1568</v>
      </c>
      <c r="O399" s="3" t="s">
        <v>994</v>
      </c>
      <c r="Q399" s="3" t="s">
        <v>1569</v>
      </c>
      <c r="S399" s="3" t="s">
        <v>1570</v>
      </c>
      <c r="U399" s="3" t="s">
        <v>537</v>
      </c>
      <c r="W399" s="3" t="s">
        <v>1571</v>
      </c>
      <c r="Y399" s="3" t="s">
        <v>783</v>
      </c>
      <c r="AA399" s="3" t="s">
        <v>1541</v>
      </c>
      <c r="AC399" s="3" t="s">
        <v>1572</v>
      </c>
      <c r="AE399" s="3" t="s">
        <v>787</v>
      </c>
    </row>
    <row r="400" ht="15.75" customHeight="1">
      <c r="A400" s="3">
        <v>380.0</v>
      </c>
      <c r="B400" s="3" t="s">
        <v>1566</v>
      </c>
      <c r="C400" s="3" t="s">
        <v>1543</v>
      </c>
      <c r="D400" s="3" t="s">
        <v>1535</v>
      </c>
      <c r="E400" s="3" t="s">
        <v>1573</v>
      </c>
      <c r="K400" s="3" t="s">
        <v>227</v>
      </c>
      <c r="M400" s="3" t="s">
        <v>1568</v>
      </c>
      <c r="O400" s="3" t="s">
        <v>994</v>
      </c>
      <c r="Q400" s="3" t="s">
        <v>1569</v>
      </c>
      <c r="S400" s="3" t="s">
        <v>1570</v>
      </c>
      <c r="U400" s="3" t="s">
        <v>537</v>
      </c>
      <c r="W400" s="3" t="s">
        <v>1571</v>
      </c>
      <c r="Y400" s="3" t="s">
        <v>783</v>
      </c>
      <c r="AA400" s="3" t="s">
        <v>1541</v>
      </c>
      <c r="AC400" s="3" t="s">
        <v>1572</v>
      </c>
      <c r="AE400" s="3" t="s">
        <v>787</v>
      </c>
    </row>
    <row r="401" ht="15.75" customHeight="1">
      <c r="A401" s="3">
        <v>381.0</v>
      </c>
      <c r="B401" s="3" t="s">
        <v>1574</v>
      </c>
      <c r="C401" s="3" t="s">
        <v>1543</v>
      </c>
      <c r="D401" s="3" t="s">
        <v>1535</v>
      </c>
      <c r="E401" s="3" t="s">
        <v>1573</v>
      </c>
      <c r="K401" s="3" t="s">
        <v>1200</v>
      </c>
      <c r="M401" s="3" t="s">
        <v>1575</v>
      </c>
      <c r="O401" s="3" t="s">
        <v>1576</v>
      </c>
      <c r="Q401" s="3" t="s">
        <v>931</v>
      </c>
      <c r="S401" s="3" t="s">
        <v>1541</v>
      </c>
    </row>
    <row r="402" ht="15.75" customHeight="1">
      <c r="A402" s="3">
        <v>382.0</v>
      </c>
      <c r="B402" s="3" t="s">
        <v>1574</v>
      </c>
      <c r="C402" s="3" t="s">
        <v>1543</v>
      </c>
      <c r="D402" s="3" t="s">
        <v>1535</v>
      </c>
      <c r="E402" s="3" t="s">
        <v>1573</v>
      </c>
      <c r="K402" s="3" t="s">
        <v>1200</v>
      </c>
      <c r="M402" s="3" t="s">
        <v>1575</v>
      </c>
      <c r="O402" s="3" t="s">
        <v>1576</v>
      </c>
      <c r="Q402" s="3" t="s">
        <v>931</v>
      </c>
      <c r="S402" s="3" t="s">
        <v>1541</v>
      </c>
    </row>
    <row r="403" ht="15.75" customHeight="1">
      <c r="A403" s="3">
        <v>383.0</v>
      </c>
      <c r="B403" s="3" t="s">
        <v>1577</v>
      </c>
      <c r="C403" s="3" t="s">
        <v>1543</v>
      </c>
      <c r="D403" s="3" t="s">
        <v>1535</v>
      </c>
      <c r="E403" s="3" t="s">
        <v>1573</v>
      </c>
      <c r="K403" s="3" t="s">
        <v>466</v>
      </c>
      <c r="M403" s="3" t="s">
        <v>1415</v>
      </c>
      <c r="O403" s="3" t="s">
        <v>1568</v>
      </c>
      <c r="Q403" s="3" t="s">
        <v>1578</v>
      </c>
      <c r="S403" s="3" t="s">
        <v>82</v>
      </c>
      <c r="U403" s="3" t="s">
        <v>537</v>
      </c>
      <c r="W403" s="3" t="s">
        <v>783</v>
      </c>
      <c r="Y403" s="3" t="s">
        <v>687</v>
      </c>
      <c r="AA403" s="3" t="s">
        <v>83</v>
      </c>
    </row>
    <row r="404" ht="15.75" customHeight="1">
      <c r="A404" s="3">
        <v>384.0</v>
      </c>
      <c r="B404" s="3" t="s">
        <v>1577</v>
      </c>
      <c r="C404" s="3" t="s">
        <v>1543</v>
      </c>
      <c r="D404" s="3" t="s">
        <v>1535</v>
      </c>
      <c r="E404" s="3" t="s">
        <v>1573</v>
      </c>
      <c r="F404" s="3" t="s">
        <v>1579</v>
      </c>
      <c r="G404" s="3">
        <v>853.9</v>
      </c>
      <c r="H404" s="3">
        <v>2.5</v>
      </c>
      <c r="I404" s="3">
        <v>221.0</v>
      </c>
      <c r="J404" s="3">
        <v>1790.0</v>
      </c>
      <c r="K404" s="3" t="s">
        <v>466</v>
      </c>
      <c r="M404" s="3" t="s">
        <v>1415</v>
      </c>
      <c r="O404" s="3" t="s">
        <v>1568</v>
      </c>
      <c r="Q404" s="3" t="s">
        <v>1578</v>
      </c>
      <c r="S404" s="3" t="s">
        <v>82</v>
      </c>
      <c r="U404" s="3" t="s">
        <v>537</v>
      </c>
      <c r="W404" s="3" t="s">
        <v>783</v>
      </c>
      <c r="Y404" s="3" t="s">
        <v>687</v>
      </c>
      <c r="AA404" s="3" t="s">
        <v>83</v>
      </c>
    </row>
    <row r="405" ht="15.75" customHeight="1">
      <c r="A405" s="3">
        <v>385.0</v>
      </c>
      <c r="B405" s="3" t="s">
        <v>1580</v>
      </c>
      <c r="C405" s="3" t="s">
        <v>1543</v>
      </c>
      <c r="D405" s="3" t="s">
        <v>1535</v>
      </c>
      <c r="E405" s="3" t="s">
        <v>1573</v>
      </c>
      <c r="F405" s="3" t="s">
        <v>1579</v>
      </c>
      <c r="G405" s="3">
        <v>853.9</v>
      </c>
      <c r="H405" s="3">
        <v>2.5</v>
      </c>
      <c r="I405" s="3">
        <v>221.0</v>
      </c>
      <c r="J405" s="3">
        <v>1790.0</v>
      </c>
      <c r="K405" s="3" t="s">
        <v>1581</v>
      </c>
      <c r="M405" s="3" t="s">
        <v>1575</v>
      </c>
      <c r="O405" s="3" t="s">
        <v>1582</v>
      </c>
      <c r="Q405" s="3" t="s">
        <v>1583</v>
      </c>
      <c r="S405" s="3" t="s">
        <v>931</v>
      </c>
    </row>
    <row r="406" ht="15.75" customHeight="1">
      <c r="A406" s="3">
        <v>386.0</v>
      </c>
      <c r="B406" s="3" t="s">
        <v>1580</v>
      </c>
      <c r="C406" s="3" t="s">
        <v>1543</v>
      </c>
      <c r="D406" s="3" t="s">
        <v>1535</v>
      </c>
      <c r="E406" s="3" t="s">
        <v>1584</v>
      </c>
      <c r="K406" s="3" t="s">
        <v>1581</v>
      </c>
      <c r="M406" s="3" t="s">
        <v>1575</v>
      </c>
      <c r="O406" s="3" t="s">
        <v>1582</v>
      </c>
      <c r="Q406" s="3" t="s">
        <v>1583</v>
      </c>
      <c r="S406" s="3" t="s">
        <v>931</v>
      </c>
    </row>
    <row r="407" ht="15.75" customHeight="1">
      <c r="A407" s="3">
        <v>387.0</v>
      </c>
      <c r="B407" s="3" t="s">
        <v>1585</v>
      </c>
      <c r="C407" s="3" t="s">
        <v>1543</v>
      </c>
      <c r="D407" s="3" t="s">
        <v>1535</v>
      </c>
      <c r="E407" s="3" t="s">
        <v>1584</v>
      </c>
      <c r="K407" s="3" t="s">
        <v>1581</v>
      </c>
      <c r="M407" s="3" t="s">
        <v>1575</v>
      </c>
      <c r="O407" s="3" t="s">
        <v>1582</v>
      </c>
      <c r="Q407" s="3" t="s">
        <v>1583</v>
      </c>
      <c r="S407" s="3" t="s">
        <v>931</v>
      </c>
    </row>
    <row r="408" ht="15.75" customHeight="1">
      <c r="A408" s="3">
        <v>388.0</v>
      </c>
      <c r="B408" s="3" t="s">
        <v>1585</v>
      </c>
      <c r="C408" s="3" t="s">
        <v>1543</v>
      </c>
      <c r="D408" s="3" t="s">
        <v>1535</v>
      </c>
      <c r="E408" s="3" t="s">
        <v>1586</v>
      </c>
      <c r="K408" s="3" t="s">
        <v>1581</v>
      </c>
      <c r="M408" s="3" t="s">
        <v>1575</v>
      </c>
      <c r="O408" s="3" t="s">
        <v>1582</v>
      </c>
      <c r="Q408" s="3" t="s">
        <v>1583</v>
      </c>
      <c r="S408" s="3" t="s">
        <v>931</v>
      </c>
    </row>
    <row r="409" ht="15.75" customHeight="1">
      <c r="A409" s="3">
        <v>389.0</v>
      </c>
      <c r="B409" s="3" t="s">
        <v>1587</v>
      </c>
      <c r="C409" s="3" t="s">
        <v>1543</v>
      </c>
      <c r="D409" s="3" t="s">
        <v>1535</v>
      </c>
      <c r="E409" s="3" t="s">
        <v>1588</v>
      </c>
      <c r="K409" s="3" t="s">
        <v>1581</v>
      </c>
      <c r="M409" s="3" t="s">
        <v>1575</v>
      </c>
      <c r="O409" s="3" t="s">
        <v>1582</v>
      </c>
      <c r="Q409" s="3" t="s">
        <v>1583</v>
      </c>
      <c r="S409" s="3" t="s">
        <v>931</v>
      </c>
    </row>
    <row r="410" ht="15.75" customHeight="1">
      <c r="A410" s="3">
        <v>390.0</v>
      </c>
      <c r="B410" s="3" t="s">
        <v>1587</v>
      </c>
      <c r="C410" s="3" t="s">
        <v>1543</v>
      </c>
      <c r="D410" s="3" t="s">
        <v>1535</v>
      </c>
      <c r="E410" s="3" t="s">
        <v>1588</v>
      </c>
      <c r="F410" s="3" t="s">
        <v>1589</v>
      </c>
      <c r="G410" s="3">
        <v>174.2</v>
      </c>
      <c r="H410" s="3">
        <v>-4.2</v>
      </c>
      <c r="I410" s="3">
        <v>128.0</v>
      </c>
      <c r="J410" s="3">
        <v>176.0</v>
      </c>
      <c r="K410" s="3" t="s">
        <v>1581</v>
      </c>
      <c r="M410" s="3" t="s">
        <v>1575</v>
      </c>
      <c r="O410" s="3" t="s">
        <v>1582</v>
      </c>
      <c r="Q410" s="3" t="s">
        <v>1583</v>
      </c>
      <c r="S410" s="3" t="s">
        <v>931</v>
      </c>
    </row>
    <row r="411" ht="15.75" customHeight="1">
      <c r="A411" s="3">
        <v>391.0</v>
      </c>
      <c r="B411" s="3" t="s">
        <v>1590</v>
      </c>
      <c r="C411" s="3" t="s">
        <v>1543</v>
      </c>
      <c r="D411" s="3" t="s">
        <v>1535</v>
      </c>
      <c r="K411" s="3" t="s">
        <v>613</v>
      </c>
      <c r="M411" s="3" t="s">
        <v>1537</v>
      </c>
      <c r="O411" s="3" t="s">
        <v>276</v>
      </c>
      <c r="Q411" s="3" t="s">
        <v>585</v>
      </c>
      <c r="S411" s="3" t="s">
        <v>1591</v>
      </c>
      <c r="U411" s="3" t="s">
        <v>1592</v>
      </c>
      <c r="W411" s="3" t="s">
        <v>1540</v>
      </c>
      <c r="Y411" s="3" t="s">
        <v>84</v>
      </c>
      <c r="AA411" s="3" t="s">
        <v>687</v>
      </c>
    </row>
    <row r="412" ht="15.75" customHeight="1">
      <c r="A412" s="3">
        <v>392.0</v>
      </c>
      <c r="B412" s="3" t="s">
        <v>1593</v>
      </c>
      <c r="C412" s="3" t="s">
        <v>1543</v>
      </c>
      <c r="D412" s="3" t="s">
        <v>1535</v>
      </c>
      <c r="K412" s="3" t="s">
        <v>1594</v>
      </c>
      <c r="M412" s="3" t="s">
        <v>1415</v>
      </c>
      <c r="O412" s="3" t="s">
        <v>537</v>
      </c>
      <c r="Q412" s="3" t="s">
        <v>994</v>
      </c>
      <c r="S412" s="3" t="s">
        <v>784</v>
      </c>
      <c r="U412" s="3" t="s">
        <v>84</v>
      </c>
    </row>
    <row r="413" ht="15.75" customHeight="1">
      <c r="A413" s="3">
        <v>393.0</v>
      </c>
      <c r="B413" s="3" t="s">
        <v>1593</v>
      </c>
      <c r="C413" s="3" t="s">
        <v>1543</v>
      </c>
      <c r="D413" s="3" t="s">
        <v>1535</v>
      </c>
      <c r="E413" s="3" t="s">
        <v>1595</v>
      </c>
      <c r="K413" s="3" t="s">
        <v>1594</v>
      </c>
      <c r="M413" s="3" t="s">
        <v>1415</v>
      </c>
      <c r="O413" s="3" t="s">
        <v>537</v>
      </c>
      <c r="Q413" s="3" t="s">
        <v>994</v>
      </c>
      <c r="S413" s="3" t="s">
        <v>784</v>
      </c>
      <c r="U413" s="3" t="s">
        <v>84</v>
      </c>
    </row>
    <row r="414" ht="15.75" customHeight="1">
      <c r="A414" s="3">
        <v>394.0</v>
      </c>
      <c r="B414" s="3" t="s">
        <v>1596</v>
      </c>
      <c r="C414" s="3" t="s">
        <v>1597</v>
      </c>
      <c r="D414" s="3" t="s">
        <v>1598</v>
      </c>
      <c r="E414" s="3" t="s">
        <v>1595</v>
      </c>
      <c r="F414" s="3" t="s">
        <v>1599</v>
      </c>
      <c r="G414" s="3">
        <v>426.5</v>
      </c>
      <c r="H414" s="3">
        <v>2.2</v>
      </c>
      <c r="I414" s="3">
        <v>82.2</v>
      </c>
      <c r="J414" s="3">
        <v>764.0</v>
      </c>
      <c r="K414" s="3" t="s">
        <v>1600</v>
      </c>
      <c r="M414" s="3" t="s">
        <v>1601</v>
      </c>
    </row>
    <row r="415" ht="15.75" customHeight="1">
      <c r="A415" s="3">
        <v>395.0</v>
      </c>
      <c r="B415" s="3" t="s">
        <v>1602</v>
      </c>
      <c r="C415" s="3" t="s">
        <v>1603</v>
      </c>
      <c r="D415" s="3" t="s">
        <v>1604</v>
      </c>
      <c r="E415" s="3" t="s">
        <v>1605</v>
      </c>
      <c r="K415" s="3" t="s">
        <v>504</v>
      </c>
      <c r="M415" s="3" t="s">
        <v>1198</v>
      </c>
      <c r="O415" s="3" t="s">
        <v>1606</v>
      </c>
      <c r="Q415" s="3" t="s">
        <v>1199</v>
      </c>
      <c r="S415" s="3" t="s">
        <v>1607</v>
      </c>
      <c r="U415" s="3" t="s">
        <v>1608</v>
      </c>
      <c r="W415" s="3" t="s">
        <v>1609</v>
      </c>
      <c r="Y415" s="3" t="s">
        <v>1610</v>
      </c>
      <c r="AA415" s="3" t="s">
        <v>1611</v>
      </c>
      <c r="AC415" s="3" t="s">
        <v>513</v>
      </c>
      <c r="AE415" s="3" t="s">
        <v>1612</v>
      </c>
      <c r="AG415" s="3" t="s">
        <v>392</v>
      </c>
      <c r="AI415" s="3" t="s">
        <v>1613</v>
      </c>
      <c r="AK415" s="3" t="s">
        <v>841</v>
      </c>
    </row>
    <row r="416" ht="15.75" customHeight="1">
      <c r="A416" s="3">
        <v>396.0</v>
      </c>
      <c r="B416" s="3" t="s">
        <v>1602</v>
      </c>
      <c r="C416" s="3" t="s">
        <v>1603</v>
      </c>
      <c r="D416" s="3" t="s">
        <v>1604</v>
      </c>
      <c r="E416" s="3" t="s">
        <v>1605</v>
      </c>
      <c r="F416" s="3" t="s">
        <v>1614</v>
      </c>
      <c r="G416" s="3">
        <v>664.9</v>
      </c>
      <c r="H416" s="3">
        <v>10.1</v>
      </c>
      <c r="I416" s="3">
        <v>88.2</v>
      </c>
      <c r="J416" s="3">
        <v>1090.0</v>
      </c>
      <c r="K416" s="3" t="s">
        <v>504</v>
      </c>
      <c r="M416" s="3" t="s">
        <v>1198</v>
      </c>
      <c r="O416" s="3" t="s">
        <v>1606</v>
      </c>
      <c r="Q416" s="3" t="s">
        <v>1199</v>
      </c>
      <c r="S416" s="3" t="s">
        <v>1607</v>
      </c>
      <c r="U416" s="3" t="s">
        <v>1608</v>
      </c>
      <c r="W416" s="3" t="s">
        <v>1609</v>
      </c>
      <c r="Y416" s="3" t="s">
        <v>1610</v>
      </c>
      <c r="AA416" s="3" t="s">
        <v>1611</v>
      </c>
      <c r="AC416" s="3" t="s">
        <v>513</v>
      </c>
      <c r="AE416" s="3" t="s">
        <v>1612</v>
      </c>
      <c r="AG416" s="3" t="s">
        <v>392</v>
      </c>
      <c r="AI416" s="3" t="s">
        <v>1613</v>
      </c>
      <c r="AK416" s="3" t="s">
        <v>841</v>
      </c>
    </row>
    <row r="417" ht="15.75" customHeight="1">
      <c r="A417" s="3">
        <v>397.0</v>
      </c>
      <c r="B417" s="3" t="s">
        <v>1615</v>
      </c>
      <c r="C417" s="3" t="s">
        <v>1616</v>
      </c>
      <c r="D417" s="3" t="s">
        <v>1617</v>
      </c>
      <c r="K417" s="3" t="s">
        <v>1545</v>
      </c>
      <c r="L417" s="3">
        <f t="shared" ref="L417:L418" si="67">215/828</f>
        <v>0.2596618357</v>
      </c>
      <c r="M417" s="3" t="s">
        <v>338</v>
      </c>
      <c r="N417" s="3">
        <f t="shared" ref="N417:N418" si="68">300/828</f>
        <v>0.3623188406</v>
      </c>
      <c r="O417" s="3" t="s">
        <v>1062</v>
      </c>
    </row>
    <row r="418" ht="15.75" customHeight="1">
      <c r="A418" s="3">
        <v>398.0</v>
      </c>
      <c r="B418" s="3" t="s">
        <v>1615</v>
      </c>
      <c r="C418" s="3" t="s">
        <v>1616</v>
      </c>
      <c r="D418" s="3" t="s">
        <v>1617</v>
      </c>
      <c r="K418" s="3" t="s">
        <v>1545</v>
      </c>
      <c r="L418" s="3">
        <f t="shared" si="67"/>
        <v>0.2596618357</v>
      </c>
      <c r="M418" s="3" t="s">
        <v>338</v>
      </c>
      <c r="N418" s="3">
        <f t="shared" si="68"/>
        <v>0.3623188406</v>
      </c>
      <c r="O418" s="3" t="s">
        <v>1062</v>
      </c>
    </row>
    <row r="419" ht="15.75" customHeight="1">
      <c r="A419" s="3">
        <v>399.0</v>
      </c>
      <c r="B419" s="3" t="s">
        <v>1618</v>
      </c>
      <c r="C419" s="3" t="s">
        <v>1619</v>
      </c>
      <c r="D419" s="3" t="s">
        <v>1620</v>
      </c>
      <c r="E419" s="3" t="s">
        <v>1498</v>
      </c>
      <c r="F419" s="3" t="s">
        <v>1621</v>
      </c>
      <c r="G419" s="3">
        <v>358.4</v>
      </c>
      <c r="H419" s="3">
        <v>1.5</v>
      </c>
      <c r="I419" s="3">
        <v>91.7</v>
      </c>
      <c r="J419" s="3">
        <v>764.0</v>
      </c>
      <c r="K419" s="3" t="s">
        <v>155</v>
      </c>
      <c r="L419" s="3">
        <f t="shared" ref="L419:L420" si="69">29/163</f>
        <v>0.1779141104</v>
      </c>
      <c r="M419" s="3" t="s">
        <v>766</v>
      </c>
      <c r="N419" s="3">
        <f t="shared" ref="N419:N420" si="70">34/163</f>
        <v>0.2085889571</v>
      </c>
      <c r="O419" s="3" t="s">
        <v>1126</v>
      </c>
    </row>
    <row r="420" ht="15.75" customHeight="1">
      <c r="A420" s="3">
        <v>400.0</v>
      </c>
      <c r="B420" s="3" t="s">
        <v>1618</v>
      </c>
      <c r="C420" s="3" t="s">
        <v>1619</v>
      </c>
      <c r="D420" s="3" t="s">
        <v>1620</v>
      </c>
      <c r="E420" s="3" t="s">
        <v>1498</v>
      </c>
      <c r="F420" s="3" t="s">
        <v>1621</v>
      </c>
      <c r="G420" s="3">
        <v>358.4</v>
      </c>
      <c r="H420" s="3">
        <v>1.5</v>
      </c>
      <c r="I420" s="3">
        <v>91.7</v>
      </c>
      <c r="J420" s="3">
        <v>764.0</v>
      </c>
      <c r="K420" s="3" t="s">
        <v>155</v>
      </c>
      <c r="L420" s="3">
        <f t="shared" si="69"/>
        <v>0.1779141104</v>
      </c>
      <c r="M420" s="3" t="s">
        <v>766</v>
      </c>
      <c r="N420" s="3">
        <f t="shared" si="70"/>
        <v>0.2085889571</v>
      </c>
      <c r="O420" s="3" t="s">
        <v>1126</v>
      </c>
    </row>
    <row r="421" ht="15.75" customHeight="1">
      <c r="A421" s="3">
        <v>401.0</v>
      </c>
      <c r="B421" s="3" t="s">
        <v>1622</v>
      </c>
      <c r="C421" s="3" t="s">
        <v>1623</v>
      </c>
      <c r="D421" s="3" t="s">
        <v>1624</v>
      </c>
      <c r="K421" s="3" t="s">
        <v>82</v>
      </c>
      <c r="M421" s="3" t="s">
        <v>156</v>
      </c>
      <c r="O421" s="3" t="s">
        <v>78</v>
      </c>
      <c r="Q421" s="3" t="s">
        <v>1625</v>
      </c>
    </row>
    <row r="422" ht="15.75" customHeight="1">
      <c r="A422" s="3">
        <v>402.0</v>
      </c>
      <c r="B422" s="3" t="s">
        <v>1626</v>
      </c>
      <c r="C422" s="3" t="s">
        <v>1627</v>
      </c>
      <c r="D422" s="3" t="s">
        <v>1628</v>
      </c>
      <c r="E422" s="3" t="s">
        <v>1629</v>
      </c>
      <c r="F422" s="3" t="s">
        <v>1630</v>
      </c>
      <c r="G422" s="3">
        <v>332.9</v>
      </c>
      <c r="H422" s="3">
        <v>1.0</v>
      </c>
      <c r="I422" s="3">
        <v>23.0</v>
      </c>
      <c r="J422" s="3">
        <v>0.0</v>
      </c>
      <c r="K422" s="3" t="s">
        <v>1631</v>
      </c>
      <c r="M422" s="3" t="s">
        <v>1294</v>
      </c>
      <c r="O422" s="3" t="s">
        <v>95</v>
      </c>
      <c r="Q422" s="3" t="s">
        <v>491</v>
      </c>
    </row>
    <row r="423" ht="15.75" customHeight="1">
      <c r="A423" s="3">
        <v>403.0</v>
      </c>
      <c r="B423" s="3" t="s">
        <v>1626</v>
      </c>
      <c r="C423" s="3" t="s">
        <v>1627</v>
      </c>
      <c r="D423" s="3" t="s">
        <v>1628</v>
      </c>
      <c r="E423" s="3" t="s">
        <v>1629</v>
      </c>
      <c r="F423" s="3" t="s">
        <v>1630</v>
      </c>
      <c r="G423" s="3">
        <v>332.9</v>
      </c>
      <c r="H423" s="3">
        <v>1.0</v>
      </c>
      <c r="I423" s="3">
        <v>23.0</v>
      </c>
      <c r="J423" s="3">
        <v>0.0</v>
      </c>
      <c r="K423" s="3" t="s">
        <v>1631</v>
      </c>
      <c r="M423" s="3" t="s">
        <v>1294</v>
      </c>
      <c r="O423" s="3" t="s">
        <v>95</v>
      </c>
      <c r="Q423" s="3" t="s">
        <v>491</v>
      </c>
    </row>
    <row r="424" ht="15.75" customHeight="1">
      <c r="A424" s="3">
        <v>404.0</v>
      </c>
      <c r="B424" s="3" t="s">
        <v>1632</v>
      </c>
      <c r="C424" s="3" t="s">
        <v>1633</v>
      </c>
      <c r="D424" s="3" t="s">
        <v>1634</v>
      </c>
      <c r="E424" s="3" t="s">
        <v>1629</v>
      </c>
      <c r="F424" s="3" t="s">
        <v>1630</v>
      </c>
      <c r="G424" s="3">
        <v>332.9</v>
      </c>
      <c r="H424" s="3">
        <v>1.0</v>
      </c>
      <c r="I424" s="3">
        <v>23.0</v>
      </c>
      <c r="J424" s="3">
        <v>0.0</v>
      </c>
      <c r="K424" s="3" t="s">
        <v>1635</v>
      </c>
      <c r="M424" s="3" t="s">
        <v>276</v>
      </c>
      <c r="O424" s="3" t="s">
        <v>930</v>
      </c>
      <c r="Q424" s="3" t="s">
        <v>1636</v>
      </c>
      <c r="S424" s="3" t="s">
        <v>484</v>
      </c>
      <c r="U424" s="3" t="s">
        <v>1183</v>
      </c>
      <c r="W424" s="3" t="s">
        <v>412</v>
      </c>
      <c r="Y424" s="3" t="s">
        <v>630</v>
      </c>
      <c r="AA424" s="3" t="s">
        <v>538</v>
      </c>
      <c r="AC424" s="3" t="s">
        <v>1545</v>
      </c>
      <c r="AE424" s="3" t="s">
        <v>280</v>
      </c>
      <c r="AG424" s="3" t="s">
        <v>120</v>
      </c>
      <c r="AI424" s="3" t="s">
        <v>1541</v>
      </c>
    </row>
    <row r="425" ht="15.75" customHeight="1">
      <c r="A425" s="3">
        <v>405.0</v>
      </c>
      <c r="B425" s="3" t="s">
        <v>1632</v>
      </c>
      <c r="C425" s="3" t="s">
        <v>1633</v>
      </c>
      <c r="D425" s="3" t="s">
        <v>1634</v>
      </c>
      <c r="E425" s="3" t="s">
        <v>1629</v>
      </c>
      <c r="F425" s="3" t="s">
        <v>1630</v>
      </c>
      <c r="G425" s="3">
        <v>332.9</v>
      </c>
      <c r="H425" s="3">
        <v>1.0</v>
      </c>
      <c r="I425" s="3">
        <v>23.0</v>
      </c>
      <c r="J425" s="3">
        <v>0.0</v>
      </c>
      <c r="K425" s="3" t="s">
        <v>1635</v>
      </c>
      <c r="M425" s="3" t="s">
        <v>276</v>
      </c>
      <c r="O425" s="3" t="s">
        <v>930</v>
      </c>
      <c r="Q425" s="3" t="s">
        <v>1636</v>
      </c>
      <c r="S425" s="3" t="s">
        <v>484</v>
      </c>
      <c r="U425" s="3" t="s">
        <v>1183</v>
      </c>
      <c r="W425" s="3" t="s">
        <v>412</v>
      </c>
      <c r="Y425" s="3" t="s">
        <v>630</v>
      </c>
      <c r="AA425" s="3" t="s">
        <v>538</v>
      </c>
      <c r="AC425" s="3" t="s">
        <v>1545</v>
      </c>
      <c r="AE425" s="3" t="s">
        <v>280</v>
      </c>
      <c r="AG425" s="3" t="s">
        <v>120</v>
      </c>
      <c r="AI425" s="3" t="s">
        <v>1541</v>
      </c>
    </row>
    <row r="426" ht="15.75" customHeight="1">
      <c r="A426" s="3">
        <v>406.0</v>
      </c>
      <c r="B426" s="3" t="s">
        <v>1637</v>
      </c>
      <c r="C426" s="3" t="s">
        <v>1633</v>
      </c>
      <c r="D426" s="3" t="s">
        <v>1634</v>
      </c>
      <c r="E426" s="3" t="s">
        <v>1638</v>
      </c>
      <c r="K426" s="4" t="s">
        <v>383</v>
      </c>
      <c r="M426" s="3" t="s">
        <v>214</v>
      </c>
    </row>
    <row r="427" ht="15.75" customHeight="1">
      <c r="A427" s="3">
        <v>407.0</v>
      </c>
      <c r="B427" s="3" t="s">
        <v>1639</v>
      </c>
      <c r="C427" s="3" t="s">
        <v>1640</v>
      </c>
      <c r="D427" s="3" t="s">
        <v>1641</v>
      </c>
      <c r="E427" s="3" t="s">
        <v>1638</v>
      </c>
      <c r="F427" s="3" t="s">
        <v>1642</v>
      </c>
      <c r="G427" s="3">
        <v>318.41</v>
      </c>
      <c r="H427" s="3">
        <v>-2.3</v>
      </c>
      <c r="I427" s="3">
        <v>111.0</v>
      </c>
      <c r="J427" s="3">
        <v>300.0</v>
      </c>
      <c r="K427" s="3" t="s">
        <v>1643</v>
      </c>
      <c r="M427" s="3" t="s">
        <v>1644</v>
      </c>
      <c r="O427" s="3" t="s">
        <v>1236</v>
      </c>
      <c r="Q427" s="3" t="s">
        <v>1645</v>
      </c>
      <c r="S427" s="3" t="s">
        <v>948</v>
      </c>
      <c r="U427" s="3" t="s">
        <v>513</v>
      </c>
      <c r="W427" s="3" t="s">
        <v>1646</v>
      </c>
      <c r="Y427" s="3" t="s">
        <v>477</v>
      </c>
      <c r="AA427" s="3" t="s">
        <v>327</v>
      </c>
    </row>
    <row r="428" ht="15.75" customHeight="1">
      <c r="A428" s="3">
        <v>408.0</v>
      </c>
      <c r="B428" s="3" t="s">
        <v>1639</v>
      </c>
      <c r="C428" s="3" t="s">
        <v>1647</v>
      </c>
      <c r="D428" s="3" t="s">
        <v>1648</v>
      </c>
      <c r="E428" s="3" t="s">
        <v>1649</v>
      </c>
      <c r="F428" s="3" t="s">
        <v>1650</v>
      </c>
      <c r="G428" s="3">
        <v>299.8</v>
      </c>
      <c r="H428" s="3">
        <v>2.0</v>
      </c>
      <c r="I428" s="3">
        <v>21.0</v>
      </c>
      <c r="J428" s="3">
        <v>0.0</v>
      </c>
      <c r="K428" s="3" t="s">
        <v>1643</v>
      </c>
      <c r="M428" s="3" t="s">
        <v>1644</v>
      </c>
      <c r="O428" s="3" t="s">
        <v>1236</v>
      </c>
      <c r="Q428" s="3" t="s">
        <v>1645</v>
      </c>
      <c r="S428" s="3" t="s">
        <v>948</v>
      </c>
      <c r="U428" s="3" t="s">
        <v>513</v>
      </c>
      <c r="W428" s="3" t="s">
        <v>1646</v>
      </c>
      <c r="Y428" s="3" t="s">
        <v>477</v>
      </c>
      <c r="AA428" s="3" t="s">
        <v>327</v>
      </c>
    </row>
    <row r="429" ht="15.75" customHeight="1">
      <c r="A429" s="3">
        <v>409.0</v>
      </c>
      <c r="B429" s="3" t="s">
        <v>1651</v>
      </c>
      <c r="C429" s="3" t="s">
        <v>1652</v>
      </c>
      <c r="D429" s="3" t="s">
        <v>1653</v>
      </c>
      <c r="E429" s="3" t="s">
        <v>1649</v>
      </c>
      <c r="F429" s="3" t="s">
        <v>1650</v>
      </c>
      <c r="G429" s="3">
        <v>299.8</v>
      </c>
      <c r="H429" s="3">
        <v>2.0</v>
      </c>
      <c r="I429" s="3">
        <v>21.0</v>
      </c>
      <c r="J429" s="3">
        <v>0.0</v>
      </c>
      <c r="K429" s="3" t="s">
        <v>227</v>
      </c>
      <c r="M429" s="3" t="s">
        <v>1654</v>
      </c>
      <c r="O429" s="3" t="s">
        <v>862</v>
      </c>
      <c r="Q429" s="3" t="s">
        <v>397</v>
      </c>
      <c r="S429" s="3" t="s">
        <v>280</v>
      </c>
      <c r="U429" s="3" t="s">
        <v>945</v>
      </c>
      <c r="W429" s="3" t="s">
        <v>1655</v>
      </c>
      <c r="Y429" s="3" t="s">
        <v>783</v>
      </c>
    </row>
    <row r="430" ht="15.75" customHeight="1">
      <c r="A430" s="3">
        <v>410.0</v>
      </c>
      <c r="B430" s="3" t="s">
        <v>1651</v>
      </c>
      <c r="C430" s="3" t="s">
        <v>1652</v>
      </c>
      <c r="D430" s="3" t="s">
        <v>1653</v>
      </c>
      <c r="E430" s="3" t="s">
        <v>1656</v>
      </c>
      <c r="K430" s="3" t="s">
        <v>227</v>
      </c>
      <c r="M430" s="3" t="s">
        <v>1654</v>
      </c>
      <c r="O430" s="3" t="s">
        <v>862</v>
      </c>
      <c r="Q430" s="3" t="s">
        <v>397</v>
      </c>
      <c r="S430" s="3" t="s">
        <v>280</v>
      </c>
      <c r="U430" s="3" t="s">
        <v>945</v>
      </c>
      <c r="W430" s="3" t="s">
        <v>1655</v>
      </c>
      <c r="Y430" s="3" t="s">
        <v>783</v>
      </c>
    </row>
    <row r="431" ht="15.75" customHeight="1">
      <c r="A431" s="3">
        <v>411.0</v>
      </c>
      <c r="B431" s="3" t="s">
        <v>1657</v>
      </c>
      <c r="C431" s="3" t="s">
        <v>1658</v>
      </c>
      <c r="D431" s="3" t="s">
        <v>1653</v>
      </c>
      <c r="E431" s="3" t="s">
        <v>1656</v>
      </c>
      <c r="K431" s="3" t="s">
        <v>206</v>
      </c>
      <c r="M431" s="3" t="s">
        <v>1659</v>
      </c>
      <c r="O431" s="3" t="s">
        <v>393</v>
      </c>
      <c r="Q431" s="3" t="s">
        <v>392</v>
      </c>
    </row>
    <row r="432" ht="15.75" customHeight="1">
      <c r="A432" s="3">
        <v>412.0</v>
      </c>
      <c r="B432" s="3" t="s">
        <v>1657</v>
      </c>
      <c r="C432" s="3" t="s">
        <v>1658</v>
      </c>
      <c r="D432" s="3" t="s">
        <v>1653</v>
      </c>
      <c r="E432" s="3" t="s">
        <v>1656</v>
      </c>
      <c r="K432" s="3" t="s">
        <v>206</v>
      </c>
      <c r="M432" s="3" t="s">
        <v>1659</v>
      </c>
      <c r="O432" s="3" t="s">
        <v>393</v>
      </c>
      <c r="Q432" s="3" t="s">
        <v>392</v>
      </c>
    </row>
    <row r="433" ht="15.75" customHeight="1">
      <c r="A433" s="3">
        <v>413.0</v>
      </c>
      <c r="B433" s="3" t="s">
        <v>1660</v>
      </c>
      <c r="C433" s="3" t="s">
        <v>1658</v>
      </c>
      <c r="D433" s="3" t="s">
        <v>1653</v>
      </c>
      <c r="E433" s="3" t="s">
        <v>1661</v>
      </c>
      <c r="K433" s="3" t="s">
        <v>206</v>
      </c>
      <c r="M433" s="3" t="s">
        <v>1659</v>
      </c>
      <c r="O433" s="3" t="s">
        <v>393</v>
      </c>
      <c r="Q433" s="3" t="s">
        <v>392</v>
      </c>
    </row>
    <row r="434" ht="15.75" customHeight="1">
      <c r="A434" s="3">
        <v>414.0</v>
      </c>
      <c r="B434" s="3" t="s">
        <v>1660</v>
      </c>
      <c r="C434" s="3" t="s">
        <v>1658</v>
      </c>
      <c r="D434" s="3" t="s">
        <v>1653</v>
      </c>
      <c r="E434" s="3" t="s">
        <v>1661</v>
      </c>
      <c r="K434" s="3" t="s">
        <v>206</v>
      </c>
      <c r="M434" s="3" t="s">
        <v>1659</v>
      </c>
      <c r="O434" s="3" t="s">
        <v>393</v>
      </c>
      <c r="Q434" s="3" t="s">
        <v>392</v>
      </c>
    </row>
    <row r="435" ht="15.75" customHeight="1">
      <c r="A435" s="3">
        <v>415.0</v>
      </c>
      <c r="B435" s="3" t="s">
        <v>1662</v>
      </c>
      <c r="C435" s="3" t="s">
        <v>1663</v>
      </c>
      <c r="D435" s="3" t="s">
        <v>1664</v>
      </c>
      <c r="E435" s="3" t="s">
        <v>1661</v>
      </c>
      <c r="K435" s="3" t="s">
        <v>78</v>
      </c>
      <c r="M435" s="3" t="s">
        <v>1665</v>
      </c>
      <c r="O435" s="3" t="s">
        <v>1666</v>
      </c>
      <c r="Q435" s="3" t="s">
        <v>82</v>
      </c>
      <c r="S435" s="3" t="s">
        <v>394</v>
      </c>
      <c r="U435" s="3" t="s">
        <v>469</v>
      </c>
      <c r="W435" s="3" t="s">
        <v>977</v>
      </c>
    </row>
    <row r="436" ht="15.75" customHeight="1">
      <c r="A436" s="3">
        <v>416.0</v>
      </c>
      <c r="B436" s="3" t="s">
        <v>1662</v>
      </c>
      <c r="C436" s="3" t="s">
        <v>1663</v>
      </c>
      <c r="D436" s="3" t="s">
        <v>1664</v>
      </c>
      <c r="E436" s="3" t="s">
        <v>1661</v>
      </c>
      <c r="K436" s="3" t="s">
        <v>78</v>
      </c>
      <c r="M436" s="3" t="s">
        <v>1665</v>
      </c>
      <c r="O436" s="3" t="s">
        <v>1666</v>
      </c>
      <c r="Q436" s="3" t="s">
        <v>82</v>
      </c>
      <c r="S436" s="3" t="s">
        <v>394</v>
      </c>
      <c r="U436" s="3" t="s">
        <v>469</v>
      </c>
      <c r="W436" s="3" t="s">
        <v>977</v>
      </c>
    </row>
    <row r="437" ht="15.75" customHeight="1">
      <c r="A437" s="3">
        <v>417.0</v>
      </c>
      <c r="B437" s="3" t="s">
        <v>1667</v>
      </c>
      <c r="C437" s="3" t="s">
        <v>1668</v>
      </c>
      <c r="D437" s="3" t="s">
        <v>1669</v>
      </c>
      <c r="E437" s="3" t="s">
        <v>1498</v>
      </c>
      <c r="F437" s="3" t="s">
        <v>1621</v>
      </c>
      <c r="G437" s="3">
        <v>358.4</v>
      </c>
      <c r="H437" s="3">
        <v>1.5</v>
      </c>
      <c r="I437" s="3">
        <v>91.7</v>
      </c>
      <c r="J437" s="3">
        <v>764.0</v>
      </c>
      <c r="K437" s="3" t="s">
        <v>71</v>
      </c>
      <c r="M437" s="3" t="s">
        <v>1670</v>
      </c>
    </row>
    <row r="438" ht="15.75" customHeight="1">
      <c r="A438" s="3">
        <v>418.0</v>
      </c>
      <c r="B438" s="3" t="s">
        <v>1671</v>
      </c>
      <c r="C438" s="3" t="s">
        <v>1672</v>
      </c>
      <c r="D438" s="3" t="s">
        <v>1673</v>
      </c>
      <c r="E438" s="3" t="s">
        <v>1661</v>
      </c>
      <c r="K438" s="4" t="s">
        <v>143</v>
      </c>
    </row>
    <row r="439" ht="15.75" customHeight="1">
      <c r="A439" s="3">
        <v>419.0</v>
      </c>
      <c r="B439" s="3" t="s">
        <v>1671</v>
      </c>
      <c r="C439" s="3" t="s">
        <v>1672</v>
      </c>
      <c r="D439" s="3" t="s">
        <v>1674</v>
      </c>
      <c r="E439" s="3" t="s">
        <v>918</v>
      </c>
      <c r="F439" s="3" t="s">
        <v>1675</v>
      </c>
      <c r="G439" s="3">
        <v>272.4</v>
      </c>
      <c r="H439" s="3">
        <v>4.0</v>
      </c>
      <c r="I439" s="3">
        <v>40.5</v>
      </c>
      <c r="J439" s="3">
        <v>382.0</v>
      </c>
      <c r="K439" s="4" t="s">
        <v>143</v>
      </c>
    </row>
    <row r="440" ht="15.75" customHeight="1">
      <c r="A440" s="3">
        <v>420.0</v>
      </c>
      <c r="B440" s="3" t="s">
        <v>1676</v>
      </c>
      <c r="C440" s="3" t="s">
        <v>1677</v>
      </c>
      <c r="D440" s="3" t="s">
        <v>1678</v>
      </c>
      <c r="E440" s="3" t="s">
        <v>1661</v>
      </c>
      <c r="K440" s="3" t="s">
        <v>155</v>
      </c>
      <c r="L440" s="3">
        <f>4.5/36/16</f>
        <v>0.0078125</v>
      </c>
      <c r="M440" s="3" t="s">
        <v>156</v>
      </c>
      <c r="N440" s="3">
        <f>30/36.16</f>
        <v>0.8296460177</v>
      </c>
      <c r="O440" s="3" t="s">
        <v>474</v>
      </c>
      <c r="P440" s="3">
        <f>1.26/36.16</f>
        <v>0.03484513274</v>
      </c>
    </row>
    <row r="441" ht="15.75" customHeight="1">
      <c r="A441" s="3">
        <v>421.0</v>
      </c>
      <c r="B441" s="3" t="s">
        <v>1679</v>
      </c>
      <c r="C441" s="3" t="s">
        <v>1680</v>
      </c>
      <c r="D441" s="3" t="s">
        <v>1681</v>
      </c>
      <c r="E441" s="3" t="s">
        <v>1661</v>
      </c>
      <c r="K441" s="3" t="s">
        <v>1237</v>
      </c>
      <c r="M441" s="3" t="s">
        <v>930</v>
      </c>
      <c r="O441" s="3" t="s">
        <v>82</v>
      </c>
    </row>
    <row r="442" ht="15.75" customHeight="1">
      <c r="A442" s="3">
        <v>422.0</v>
      </c>
      <c r="B442" s="3" t="s">
        <v>1679</v>
      </c>
      <c r="C442" s="3" t="s">
        <v>1682</v>
      </c>
      <c r="D442" s="3" t="s">
        <v>1683</v>
      </c>
      <c r="E442" s="3" t="s">
        <v>1661</v>
      </c>
      <c r="K442" s="3" t="s">
        <v>1237</v>
      </c>
      <c r="M442" s="3" t="s">
        <v>930</v>
      </c>
      <c r="O442" s="3" t="s">
        <v>82</v>
      </c>
    </row>
    <row r="443" ht="15.75" customHeight="1">
      <c r="A443" s="3">
        <v>423.0</v>
      </c>
      <c r="B443" s="3" t="s">
        <v>1684</v>
      </c>
      <c r="C443" s="3" t="s">
        <v>1685</v>
      </c>
      <c r="D443" s="3" t="s">
        <v>1686</v>
      </c>
      <c r="E443" s="3" t="s">
        <v>1039</v>
      </c>
      <c r="K443" s="3" t="s">
        <v>1687</v>
      </c>
      <c r="M443" s="3" t="s">
        <v>1688</v>
      </c>
      <c r="O443" s="3" t="s">
        <v>1689</v>
      </c>
      <c r="Q443" s="3" t="s">
        <v>1236</v>
      </c>
      <c r="S443" s="3" t="s">
        <v>327</v>
      </c>
    </row>
    <row r="444" ht="15.75" customHeight="1">
      <c r="A444" s="3">
        <v>424.0</v>
      </c>
      <c r="B444" s="3" t="s">
        <v>1684</v>
      </c>
      <c r="C444" s="3" t="s">
        <v>1685</v>
      </c>
      <c r="D444" s="3" t="s">
        <v>1686</v>
      </c>
      <c r="E444" s="3" t="s">
        <v>1690</v>
      </c>
      <c r="F444" s="3" t="s">
        <v>1691</v>
      </c>
      <c r="G444" s="3">
        <v>159.23</v>
      </c>
      <c r="H444" s="3">
        <v>-1.6</v>
      </c>
      <c r="I444" s="3">
        <v>63.3</v>
      </c>
      <c r="J444" s="3">
        <v>123.0</v>
      </c>
      <c r="K444" s="3" t="s">
        <v>1687</v>
      </c>
      <c r="M444" s="3" t="s">
        <v>1688</v>
      </c>
      <c r="O444" s="3" t="s">
        <v>1689</v>
      </c>
      <c r="Q444" s="3" t="s">
        <v>1236</v>
      </c>
      <c r="S444" s="3" t="s">
        <v>327</v>
      </c>
    </row>
    <row r="445" ht="15.75" customHeight="1">
      <c r="A445" s="3">
        <v>424.0</v>
      </c>
      <c r="B445" s="3" t="s">
        <v>1684</v>
      </c>
      <c r="C445" s="3" t="s">
        <v>1685</v>
      </c>
      <c r="D445" s="3" t="s">
        <v>1686</v>
      </c>
      <c r="E445" s="3" t="s">
        <v>429</v>
      </c>
      <c r="F445" s="3" t="s">
        <v>439</v>
      </c>
      <c r="G445" s="3">
        <v>402.5</v>
      </c>
      <c r="H445" s="3">
        <v>2.4</v>
      </c>
      <c r="I445" s="3">
        <v>101.0</v>
      </c>
      <c r="J445" s="3">
        <v>827.0</v>
      </c>
      <c r="K445" s="3" t="s">
        <v>1687</v>
      </c>
      <c r="M445" s="3" t="s">
        <v>1688</v>
      </c>
      <c r="O445" s="3" t="s">
        <v>1689</v>
      </c>
      <c r="Q445" s="3" t="s">
        <v>1236</v>
      </c>
      <c r="S445" s="3" t="s">
        <v>327</v>
      </c>
    </row>
    <row r="446" ht="15.75" customHeight="1">
      <c r="A446" s="3">
        <v>425.0</v>
      </c>
      <c r="B446" s="3" t="s">
        <v>1692</v>
      </c>
      <c r="C446" s="3" t="s">
        <v>1693</v>
      </c>
      <c r="D446" s="3" t="s">
        <v>1694</v>
      </c>
      <c r="E446" s="3" t="s">
        <v>1661</v>
      </c>
      <c r="K446" s="3" t="s">
        <v>651</v>
      </c>
      <c r="M446" s="3" t="s">
        <v>550</v>
      </c>
      <c r="O446" s="3" t="s">
        <v>650</v>
      </c>
      <c r="Q446" s="3" t="s">
        <v>135</v>
      </c>
      <c r="S446" s="3" t="s">
        <v>1695</v>
      </c>
    </row>
    <row r="447" ht="15.75" customHeight="1">
      <c r="A447" s="3">
        <v>426.0</v>
      </c>
      <c r="B447" s="3" t="s">
        <v>1692</v>
      </c>
      <c r="C447" s="3" t="s">
        <v>1696</v>
      </c>
      <c r="D447" s="3" t="s">
        <v>1697</v>
      </c>
      <c r="E447" s="3" t="s">
        <v>1661</v>
      </c>
      <c r="K447" s="3" t="s">
        <v>651</v>
      </c>
      <c r="M447" s="3" t="s">
        <v>550</v>
      </c>
      <c r="O447" s="3" t="s">
        <v>650</v>
      </c>
      <c r="Q447" s="3" t="s">
        <v>135</v>
      </c>
      <c r="S447" s="3" t="s">
        <v>1695</v>
      </c>
    </row>
    <row r="448" ht="15.75" customHeight="1">
      <c r="A448" s="3">
        <v>427.0</v>
      </c>
      <c r="B448" s="3" t="s">
        <v>1698</v>
      </c>
      <c r="C448" s="3" t="s">
        <v>1699</v>
      </c>
      <c r="D448" s="3" t="s">
        <v>1700</v>
      </c>
      <c r="E448" s="3" t="s">
        <v>1661</v>
      </c>
      <c r="K448" s="3" t="s">
        <v>1701</v>
      </c>
      <c r="M448" s="3" t="s">
        <v>1702</v>
      </c>
      <c r="O448" s="3" t="s">
        <v>1232</v>
      </c>
      <c r="Q448" s="3" t="s">
        <v>227</v>
      </c>
      <c r="S448" s="3" t="s">
        <v>344</v>
      </c>
      <c r="U448" s="3" t="s">
        <v>120</v>
      </c>
      <c r="W448" s="3" t="s">
        <v>683</v>
      </c>
      <c r="Y448" s="3" t="s">
        <v>999</v>
      </c>
      <c r="AA448" s="3" t="s">
        <v>644</v>
      </c>
    </row>
    <row r="449" ht="15.75" customHeight="1">
      <c r="A449" s="3">
        <v>428.0</v>
      </c>
      <c r="B449" s="3" t="s">
        <v>1698</v>
      </c>
      <c r="C449" s="3" t="s">
        <v>1699</v>
      </c>
      <c r="D449" s="3" t="s">
        <v>1700</v>
      </c>
      <c r="E449" s="3" t="s">
        <v>1661</v>
      </c>
      <c r="K449" s="3" t="s">
        <v>1701</v>
      </c>
      <c r="M449" s="3" t="s">
        <v>1702</v>
      </c>
      <c r="O449" s="3" t="s">
        <v>1232</v>
      </c>
      <c r="Q449" s="3" t="s">
        <v>227</v>
      </c>
      <c r="S449" s="3" t="s">
        <v>344</v>
      </c>
      <c r="U449" s="3" t="s">
        <v>120</v>
      </c>
      <c r="W449" s="3" t="s">
        <v>683</v>
      </c>
      <c r="Y449" s="3" t="s">
        <v>999</v>
      </c>
      <c r="AA449" s="3" t="s">
        <v>644</v>
      </c>
    </row>
    <row r="450" ht="15.75" customHeight="1">
      <c r="A450" s="3">
        <v>429.0</v>
      </c>
      <c r="B450" s="3" t="s">
        <v>1703</v>
      </c>
      <c r="C450" s="3" t="s">
        <v>1699</v>
      </c>
      <c r="D450" s="3" t="s">
        <v>1700</v>
      </c>
      <c r="E450" s="3" t="s">
        <v>1661</v>
      </c>
      <c r="K450" s="3" t="s">
        <v>1702</v>
      </c>
      <c r="M450" s="3" t="s">
        <v>504</v>
      </c>
    </row>
    <row r="451" ht="15.75" customHeight="1">
      <c r="A451" s="3">
        <v>430.0</v>
      </c>
      <c r="B451" s="3" t="s">
        <v>1703</v>
      </c>
      <c r="C451" s="3" t="s">
        <v>1699</v>
      </c>
      <c r="D451" s="3" t="s">
        <v>1700</v>
      </c>
      <c r="E451" s="3" t="s">
        <v>1661</v>
      </c>
      <c r="K451" s="3" t="s">
        <v>1702</v>
      </c>
      <c r="M451" s="3" t="s">
        <v>504</v>
      </c>
    </row>
    <row r="452" ht="15.75" customHeight="1">
      <c r="A452" s="3">
        <v>431.0</v>
      </c>
      <c r="B452" s="3" t="s">
        <v>1704</v>
      </c>
      <c r="C452" s="3" t="s">
        <v>1705</v>
      </c>
      <c r="D452" s="3" t="s">
        <v>1706</v>
      </c>
      <c r="E452" s="3" t="s">
        <v>1661</v>
      </c>
      <c r="K452" s="3" t="s">
        <v>466</v>
      </c>
      <c r="M452" s="3" t="s">
        <v>96</v>
      </c>
      <c r="O452" s="3" t="s">
        <v>585</v>
      </c>
      <c r="Q452" s="3" t="s">
        <v>630</v>
      </c>
      <c r="S452" s="3" t="s">
        <v>996</v>
      </c>
      <c r="U452" s="3" t="s">
        <v>227</v>
      </c>
      <c r="W452" s="3" t="s">
        <v>397</v>
      </c>
      <c r="Y452" s="3" t="s">
        <v>280</v>
      </c>
      <c r="AA452" s="3" t="s">
        <v>120</v>
      </c>
      <c r="AC452" s="3" t="s">
        <v>1005</v>
      </c>
      <c r="AE452" s="3" t="s">
        <v>1004</v>
      </c>
    </row>
    <row r="453" ht="15.75" customHeight="1">
      <c r="A453" s="3">
        <v>432.0</v>
      </c>
      <c r="B453" s="3" t="s">
        <v>1704</v>
      </c>
      <c r="C453" s="3" t="s">
        <v>1705</v>
      </c>
      <c r="D453" s="3" t="s">
        <v>1706</v>
      </c>
      <c r="E453" s="3" t="s">
        <v>1661</v>
      </c>
      <c r="K453" s="3" t="s">
        <v>466</v>
      </c>
      <c r="M453" s="3" t="s">
        <v>96</v>
      </c>
      <c r="O453" s="3" t="s">
        <v>585</v>
      </c>
      <c r="Q453" s="3" t="s">
        <v>630</v>
      </c>
      <c r="S453" s="3" t="s">
        <v>996</v>
      </c>
      <c r="U453" s="3" t="s">
        <v>227</v>
      </c>
      <c r="W453" s="3" t="s">
        <v>397</v>
      </c>
      <c r="Y453" s="3" t="s">
        <v>280</v>
      </c>
      <c r="AA453" s="3" t="s">
        <v>120</v>
      </c>
      <c r="AC453" s="3" t="s">
        <v>1005</v>
      </c>
      <c r="AE453" s="3" t="s">
        <v>1004</v>
      </c>
    </row>
    <row r="454" ht="15.75" customHeight="1">
      <c r="A454" s="3">
        <v>433.0</v>
      </c>
      <c r="B454" s="3" t="s">
        <v>1707</v>
      </c>
      <c r="C454" s="3" t="s">
        <v>1708</v>
      </c>
      <c r="D454" s="3" t="s">
        <v>1709</v>
      </c>
      <c r="E454" s="3" t="s">
        <v>1661</v>
      </c>
      <c r="K454" s="3" t="s">
        <v>78</v>
      </c>
      <c r="M454" s="3" t="s">
        <v>205</v>
      </c>
      <c r="O454" s="3" t="s">
        <v>81</v>
      </c>
      <c r="Q454" s="3" t="s">
        <v>82</v>
      </c>
      <c r="S454" s="3" t="s">
        <v>84</v>
      </c>
      <c r="U454" s="3" t="s">
        <v>120</v>
      </c>
      <c r="W454" s="3" t="s">
        <v>1289</v>
      </c>
      <c r="Y454" s="3" t="s">
        <v>1710</v>
      </c>
      <c r="AA454" s="3" t="s">
        <v>83</v>
      </c>
    </row>
    <row r="455" ht="15.75" customHeight="1">
      <c r="A455" s="3">
        <v>434.0</v>
      </c>
      <c r="B455" s="3" t="s">
        <v>1707</v>
      </c>
      <c r="C455" s="3" t="s">
        <v>1708</v>
      </c>
      <c r="D455" s="3" t="s">
        <v>1709</v>
      </c>
      <c r="E455" s="3" t="s">
        <v>1661</v>
      </c>
      <c r="K455" s="3" t="s">
        <v>78</v>
      </c>
      <c r="M455" s="3" t="s">
        <v>205</v>
      </c>
      <c r="O455" s="3" t="s">
        <v>81</v>
      </c>
      <c r="Q455" s="3" t="s">
        <v>82</v>
      </c>
      <c r="S455" s="3" t="s">
        <v>84</v>
      </c>
      <c r="U455" s="3" t="s">
        <v>120</v>
      </c>
      <c r="W455" s="3" t="s">
        <v>1289</v>
      </c>
      <c r="Y455" s="3" t="s">
        <v>1710</v>
      </c>
      <c r="AA455" s="3" t="s">
        <v>83</v>
      </c>
    </row>
    <row r="456" ht="15.75" customHeight="1">
      <c r="A456" s="3">
        <v>434.0</v>
      </c>
      <c r="B456" s="3" t="s">
        <v>1707</v>
      </c>
      <c r="C456" s="3" t="s">
        <v>1708</v>
      </c>
      <c r="D456" s="3" t="s">
        <v>1709</v>
      </c>
      <c r="E456" s="3" t="s">
        <v>1470</v>
      </c>
      <c r="F456" s="3" t="s">
        <v>1475</v>
      </c>
      <c r="G456" s="3">
        <v>296.83</v>
      </c>
      <c r="H456" s="3">
        <v>3.0</v>
      </c>
      <c r="I456" s="3">
        <v>20.0</v>
      </c>
      <c r="J456" s="3">
        <v>0.0</v>
      </c>
      <c r="K456" s="3" t="s">
        <v>78</v>
      </c>
      <c r="M456" s="3" t="s">
        <v>205</v>
      </c>
      <c r="O456" s="3" t="s">
        <v>81</v>
      </c>
      <c r="Q456" s="3" t="s">
        <v>82</v>
      </c>
      <c r="S456" s="3" t="s">
        <v>84</v>
      </c>
      <c r="U456" s="3" t="s">
        <v>120</v>
      </c>
      <c r="W456" s="3" t="s">
        <v>1289</v>
      </c>
      <c r="Y456" s="3" t="s">
        <v>1710</v>
      </c>
      <c r="AA456" s="3" t="s">
        <v>83</v>
      </c>
    </row>
    <row r="457" ht="15.75" customHeight="1">
      <c r="A457" s="3">
        <v>435.0</v>
      </c>
      <c r="B457" s="3" t="s">
        <v>1711</v>
      </c>
      <c r="C457" s="3" t="s">
        <v>1712</v>
      </c>
      <c r="D457" s="3" t="s">
        <v>1713</v>
      </c>
      <c r="E457" s="3" t="s">
        <v>1661</v>
      </c>
      <c r="K457" s="3" t="s">
        <v>227</v>
      </c>
      <c r="M457" s="3" t="s">
        <v>787</v>
      </c>
    </row>
    <row r="458" ht="15.75" customHeight="1">
      <c r="A458" s="3">
        <v>436.0</v>
      </c>
      <c r="B458" s="3" t="s">
        <v>1711</v>
      </c>
      <c r="C458" s="3" t="s">
        <v>1712</v>
      </c>
      <c r="D458" s="3" t="s">
        <v>1713</v>
      </c>
      <c r="E458" s="3" t="s">
        <v>1661</v>
      </c>
      <c r="K458" s="3" t="s">
        <v>227</v>
      </c>
      <c r="M458" s="3" t="s">
        <v>787</v>
      </c>
    </row>
    <row r="459" ht="15.75" customHeight="1">
      <c r="A459" s="3">
        <v>437.0</v>
      </c>
      <c r="B459" s="3" t="s">
        <v>1714</v>
      </c>
      <c r="C459" s="3" t="s">
        <v>1712</v>
      </c>
      <c r="D459" s="3" t="s">
        <v>1713</v>
      </c>
      <c r="E459" s="3" t="s">
        <v>1661</v>
      </c>
      <c r="K459" s="3" t="s">
        <v>227</v>
      </c>
      <c r="M459" s="3" t="s">
        <v>787</v>
      </c>
    </row>
    <row r="460" ht="15.75" customHeight="1">
      <c r="A460" s="3">
        <v>438.0</v>
      </c>
      <c r="B460" s="3" t="s">
        <v>1714</v>
      </c>
      <c r="C460" s="3" t="s">
        <v>1712</v>
      </c>
      <c r="D460" s="3" t="s">
        <v>1713</v>
      </c>
      <c r="E460" s="3" t="s">
        <v>1661</v>
      </c>
      <c r="K460" s="3" t="s">
        <v>227</v>
      </c>
      <c r="M460" s="3" t="s">
        <v>787</v>
      </c>
    </row>
    <row r="461" ht="15.75" customHeight="1">
      <c r="A461" s="3">
        <v>439.0</v>
      </c>
      <c r="B461" s="3" t="s">
        <v>1715</v>
      </c>
      <c r="C461" s="3" t="s">
        <v>1712</v>
      </c>
      <c r="D461" s="3" t="s">
        <v>1713</v>
      </c>
      <c r="E461" s="3" t="s">
        <v>1661</v>
      </c>
      <c r="K461" s="3" t="s">
        <v>227</v>
      </c>
      <c r="M461" s="3" t="s">
        <v>787</v>
      </c>
    </row>
    <row r="462" ht="15.75" customHeight="1">
      <c r="A462" s="3">
        <v>440.0</v>
      </c>
      <c r="B462" s="3" t="s">
        <v>1716</v>
      </c>
      <c r="C462" s="3" t="s">
        <v>1717</v>
      </c>
      <c r="D462" s="3" t="s">
        <v>1718</v>
      </c>
      <c r="E462" s="3" t="s">
        <v>1661</v>
      </c>
      <c r="K462" s="3" t="s">
        <v>1719</v>
      </c>
      <c r="M462" s="3" t="s">
        <v>469</v>
      </c>
      <c r="O462" s="3" t="s">
        <v>82</v>
      </c>
      <c r="Q462" s="3" t="s">
        <v>227</v>
      </c>
      <c r="S462" s="3" t="s">
        <v>120</v>
      </c>
    </row>
    <row r="463" ht="15.75" customHeight="1">
      <c r="A463" s="3">
        <v>441.0</v>
      </c>
      <c r="B463" s="3" t="s">
        <v>1720</v>
      </c>
      <c r="C463" s="3" t="s">
        <v>1721</v>
      </c>
      <c r="D463" s="3" t="s">
        <v>1722</v>
      </c>
      <c r="E463" s="3" t="s">
        <v>1661</v>
      </c>
      <c r="K463" s="3" t="s">
        <v>1723</v>
      </c>
      <c r="M463" s="3" t="s">
        <v>83</v>
      </c>
      <c r="O463" s="3" t="s">
        <v>82</v>
      </c>
      <c r="Q463" s="3" t="s">
        <v>1724</v>
      </c>
      <c r="S463" s="3" t="s">
        <v>1241</v>
      </c>
      <c r="U463" s="3" t="s">
        <v>469</v>
      </c>
      <c r="W463" s="3" t="s">
        <v>120</v>
      </c>
    </row>
    <row r="464" ht="15.75" customHeight="1">
      <c r="A464" s="3">
        <v>442.0</v>
      </c>
      <c r="B464" s="3" t="s">
        <v>1720</v>
      </c>
      <c r="C464" s="3" t="s">
        <v>1721</v>
      </c>
      <c r="D464" s="3" t="s">
        <v>1722</v>
      </c>
      <c r="E464" s="3" t="s">
        <v>1661</v>
      </c>
      <c r="K464" s="3" t="s">
        <v>1723</v>
      </c>
      <c r="M464" s="3" t="s">
        <v>83</v>
      </c>
      <c r="O464" s="3" t="s">
        <v>82</v>
      </c>
      <c r="Q464" s="3" t="s">
        <v>1724</v>
      </c>
      <c r="S464" s="3" t="s">
        <v>1241</v>
      </c>
      <c r="U464" s="3" t="s">
        <v>469</v>
      </c>
      <c r="W464" s="3" t="s">
        <v>120</v>
      </c>
    </row>
    <row r="465" ht="15.75" customHeight="1">
      <c r="A465" s="3">
        <v>443.0</v>
      </c>
      <c r="B465" s="3" t="s">
        <v>1725</v>
      </c>
      <c r="C465" s="3" t="s">
        <v>1721</v>
      </c>
      <c r="D465" s="3" t="s">
        <v>1722</v>
      </c>
      <c r="E465" s="3" t="s">
        <v>1726</v>
      </c>
      <c r="K465" s="3" t="s">
        <v>83</v>
      </c>
      <c r="M465" s="3" t="s">
        <v>1727</v>
      </c>
      <c r="O465" s="3" t="s">
        <v>79</v>
      </c>
      <c r="Q465" s="3" t="s">
        <v>82</v>
      </c>
      <c r="S465" s="3" t="s">
        <v>397</v>
      </c>
      <c r="U465" s="3" t="s">
        <v>1728</v>
      </c>
      <c r="W465" s="3" t="s">
        <v>1729</v>
      </c>
      <c r="Y465" s="3" t="s">
        <v>280</v>
      </c>
      <c r="AA465" s="3" t="s">
        <v>1241</v>
      </c>
      <c r="AC465" s="3" t="s">
        <v>84</v>
      </c>
      <c r="AE465" s="3" t="s">
        <v>687</v>
      </c>
      <c r="AG465" s="3" t="s">
        <v>120</v>
      </c>
      <c r="AI465" s="3" t="s">
        <v>1724</v>
      </c>
    </row>
    <row r="466" ht="15.75" customHeight="1">
      <c r="A466" s="3">
        <v>444.0</v>
      </c>
      <c r="B466" s="3" t="s">
        <v>1725</v>
      </c>
      <c r="C466" s="3" t="s">
        <v>1721</v>
      </c>
      <c r="D466" s="3" t="s">
        <v>1722</v>
      </c>
      <c r="E466" s="3" t="s">
        <v>1730</v>
      </c>
      <c r="F466" s="3" t="s">
        <v>1731</v>
      </c>
      <c r="G466" s="3">
        <v>488.6</v>
      </c>
      <c r="H466" s="3">
        <v>4.2</v>
      </c>
      <c r="I466" s="3">
        <v>107.0</v>
      </c>
      <c r="J466" s="3">
        <v>938.0</v>
      </c>
      <c r="K466" s="3" t="s">
        <v>83</v>
      </c>
      <c r="M466" s="3" t="s">
        <v>1727</v>
      </c>
      <c r="O466" s="3" t="s">
        <v>79</v>
      </c>
      <c r="Q466" s="3" t="s">
        <v>82</v>
      </c>
      <c r="S466" s="3" t="s">
        <v>397</v>
      </c>
      <c r="U466" s="3" t="s">
        <v>1728</v>
      </c>
      <c r="W466" s="3" t="s">
        <v>1729</v>
      </c>
      <c r="Y466" s="3" t="s">
        <v>280</v>
      </c>
      <c r="AA466" s="3" t="s">
        <v>1241</v>
      </c>
      <c r="AC466" s="3" t="s">
        <v>84</v>
      </c>
      <c r="AE466" s="3" t="s">
        <v>687</v>
      </c>
      <c r="AG466" s="3" t="s">
        <v>120</v>
      </c>
      <c r="AI466" s="3" t="s">
        <v>1724</v>
      </c>
    </row>
    <row r="467" ht="15.75" customHeight="1">
      <c r="A467" s="3">
        <v>445.0</v>
      </c>
      <c r="B467" s="3" t="s">
        <v>1732</v>
      </c>
      <c r="C467" s="3" t="s">
        <v>1733</v>
      </c>
      <c r="D467" s="3" t="s">
        <v>1734</v>
      </c>
      <c r="E467" s="3" t="s">
        <v>1730</v>
      </c>
      <c r="F467" s="3" t="s">
        <v>1731</v>
      </c>
      <c r="G467" s="3">
        <v>488.6</v>
      </c>
      <c r="H467" s="3">
        <v>4.2</v>
      </c>
      <c r="I467" s="3">
        <v>107.0</v>
      </c>
      <c r="J467" s="3">
        <v>938.0</v>
      </c>
      <c r="K467" s="3" t="s">
        <v>1079</v>
      </c>
      <c r="M467" s="3" t="s">
        <v>812</v>
      </c>
      <c r="O467" s="3" t="s">
        <v>1735</v>
      </c>
      <c r="Q467" s="3" t="s">
        <v>82</v>
      </c>
      <c r="S467" s="3" t="s">
        <v>469</v>
      </c>
      <c r="U467" s="3" t="s">
        <v>787</v>
      </c>
      <c r="W467" s="3" t="s">
        <v>1736</v>
      </c>
      <c r="Y467" s="3" t="s">
        <v>1028</v>
      </c>
    </row>
    <row r="468" ht="15.75" customHeight="1">
      <c r="A468" s="3">
        <v>446.0</v>
      </c>
      <c r="B468" s="3" t="s">
        <v>1732</v>
      </c>
      <c r="C468" s="3" t="s">
        <v>1733</v>
      </c>
      <c r="D468" s="3" t="s">
        <v>1734</v>
      </c>
      <c r="E468" s="3" t="s">
        <v>1737</v>
      </c>
      <c r="K468" s="3" t="s">
        <v>1079</v>
      </c>
      <c r="M468" s="3" t="s">
        <v>812</v>
      </c>
      <c r="O468" s="3" t="s">
        <v>1735</v>
      </c>
      <c r="Q468" s="3" t="s">
        <v>82</v>
      </c>
      <c r="S468" s="3" t="s">
        <v>469</v>
      </c>
      <c r="U468" s="3" t="s">
        <v>787</v>
      </c>
      <c r="W468" s="3" t="s">
        <v>1736</v>
      </c>
      <c r="Y468" s="3" t="s">
        <v>1028</v>
      </c>
    </row>
    <row r="469" ht="15.75" customHeight="1">
      <c r="A469" s="3">
        <v>447.0</v>
      </c>
      <c r="B469" s="3" t="s">
        <v>1738</v>
      </c>
      <c r="C469" s="3" t="s">
        <v>1739</v>
      </c>
      <c r="D469" s="3" t="s">
        <v>1740</v>
      </c>
      <c r="E469" s="3" t="s">
        <v>1737</v>
      </c>
      <c r="K469" s="3" t="s">
        <v>155</v>
      </c>
      <c r="M469" s="3" t="s">
        <v>1741</v>
      </c>
      <c r="O469" s="3" t="s">
        <v>406</v>
      </c>
      <c r="Q469" s="3" t="s">
        <v>405</v>
      </c>
    </row>
    <row r="470" ht="15.75" customHeight="1">
      <c r="A470" s="3">
        <v>448.0</v>
      </c>
      <c r="B470" s="3" t="s">
        <v>1742</v>
      </c>
      <c r="C470" s="3" t="s">
        <v>1743</v>
      </c>
      <c r="D470" s="3" t="s">
        <v>1744</v>
      </c>
      <c r="K470" s="3" t="s">
        <v>466</v>
      </c>
      <c r="M470" s="3" t="s">
        <v>1332</v>
      </c>
      <c r="O470" s="3" t="s">
        <v>1745</v>
      </c>
      <c r="Q470" s="3" t="s">
        <v>1183</v>
      </c>
      <c r="S470" s="3" t="s">
        <v>1746</v>
      </c>
      <c r="U470" s="3" t="s">
        <v>84</v>
      </c>
    </row>
    <row r="471" ht="15.75" customHeight="1">
      <c r="A471" s="3">
        <v>448.0</v>
      </c>
      <c r="B471" s="3" t="s">
        <v>1742</v>
      </c>
      <c r="C471" s="3" t="s">
        <v>1743</v>
      </c>
      <c r="D471" s="3" t="s">
        <v>1744</v>
      </c>
      <c r="E471" s="3" t="s">
        <v>1517</v>
      </c>
      <c r="F471" s="3" t="s">
        <v>1526</v>
      </c>
      <c r="G471" s="3">
        <v>460.4</v>
      </c>
      <c r="H471" s="3">
        <v>-1.6</v>
      </c>
      <c r="I471" s="3">
        <v>202.0</v>
      </c>
      <c r="J471" s="3">
        <v>1000.0</v>
      </c>
      <c r="K471" s="3" t="s">
        <v>466</v>
      </c>
      <c r="M471" s="3" t="s">
        <v>1332</v>
      </c>
      <c r="O471" s="3" t="s">
        <v>1745</v>
      </c>
      <c r="Q471" s="3" t="s">
        <v>1183</v>
      </c>
      <c r="S471" s="3" t="s">
        <v>1746</v>
      </c>
      <c r="U471" s="3" t="s">
        <v>84</v>
      </c>
    </row>
    <row r="472" ht="15.75" customHeight="1">
      <c r="A472" s="3">
        <v>449.0</v>
      </c>
      <c r="B472" s="3" t="s">
        <v>1747</v>
      </c>
      <c r="C472" s="3" t="s">
        <v>1748</v>
      </c>
      <c r="D472" s="3" t="s">
        <v>1749</v>
      </c>
      <c r="K472" s="3" t="s">
        <v>131</v>
      </c>
      <c r="L472" s="3">
        <f>49.5/50.801</f>
        <v>0.9743902679</v>
      </c>
      <c r="M472" s="3" t="s">
        <v>1750</v>
      </c>
      <c r="N472" s="3">
        <f>1.501/50.801</f>
        <v>0.02954666247</v>
      </c>
      <c r="O472" s="3" t="s">
        <v>134</v>
      </c>
      <c r="Q472" s="3" t="s">
        <v>1126</v>
      </c>
    </row>
    <row r="473" ht="15.75" customHeight="1">
      <c r="A473" s="3">
        <v>450.0</v>
      </c>
      <c r="B473" s="3" t="s">
        <v>1751</v>
      </c>
      <c r="C473" s="3" t="s">
        <v>1752</v>
      </c>
      <c r="D473" s="3" t="s">
        <v>1753</v>
      </c>
      <c r="E473" s="3" t="s">
        <v>1754</v>
      </c>
      <c r="F473" s="3" t="s">
        <v>1755</v>
      </c>
      <c r="G473" s="3">
        <v>439.5</v>
      </c>
      <c r="H473" s="3">
        <v>6.0</v>
      </c>
      <c r="I473" s="3">
        <v>32.0</v>
      </c>
      <c r="J473" s="3">
        <v>0.0</v>
      </c>
      <c r="K473" s="3" t="s">
        <v>131</v>
      </c>
      <c r="L473" s="3">
        <f>19/57</f>
        <v>0.3333333333</v>
      </c>
      <c r="M473" s="3" t="s">
        <v>130</v>
      </c>
      <c r="N473" s="3">
        <f>14/57</f>
        <v>0.2456140351</v>
      </c>
      <c r="O473" s="6" t="s">
        <v>1100</v>
      </c>
      <c r="P473" s="3">
        <f>4/57</f>
        <v>0.0701754386</v>
      </c>
      <c r="Q473" s="3" t="s">
        <v>135</v>
      </c>
    </row>
    <row r="474" ht="15.75" customHeight="1">
      <c r="A474" s="3">
        <v>451.0</v>
      </c>
      <c r="B474" s="3" t="s">
        <v>1756</v>
      </c>
      <c r="C474" s="3" t="s">
        <v>1757</v>
      </c>
      <c r="D474" s="3" t="s">
        <v>1758</v>
      </c>
      <c r="E474" s="3" t="s">
        <v>1759</v>
      </c>
      <c r="F474" s="3" t="s">
        <v>1760</v>
      </c>
      <c r="G474" s="3">
        <v>300.4</v>
      </c>
      <c r="H474" s="3">
        <v>6.3</v>
      </c>
      <c r="I474" s="3">
        <v>37.3</v>
      </c>
      <c r="J474" s="3">
        <v>567.0</v>
      </c>
      <c r="K474" s="3" t="s">
        <v>862</v>
      </c>
      <c r="M474" s="3" t="s">
        <v>1761</v>
      </c>
      <c r="O474" s="3" t="s">
        <v>155</v>
      </c>
      <c r="Q474" s="3" t="s">
        <v>1319</v>
      </c>
      <c r="S474" s="3" t="s">
        <v>1762</v>
      </c>
      <c r="U474" s="3" t="s">
        <v>405</v>
      </c>
      <c r="W474" s="3" t="s">
        <v>406</v>
      </c>
      <c r="Y474" s="3" t="s">
        <v>158</v>
      </c>
    </row>
    <row r="475" ht="15.75" customHeight="1">
      <c r="A475" s="3">
        <v>452.0</v>
      </c>
      <c r="B475" s="3" t="s">
        <v>1756</v>
      </c>
      <c r="C475" s="3" t="s">
        <v>1757</v>
      </c>
      <c r="D475" s="3" t="s">
        <v>1758</v>
      </c>
      <c r="E475" s="3" t="s">
        <v>1759</v>
      </c>
      <c r="F475" s="3" t="s">
        <v>1760</v>
      </c>
      <c r="G475" s="3">
        <v>300.4</v>
      </c>
      <c r="H475" s="3">
        <v>6.3</v>
      </c>
      <c r="I475" s="3">
        <v>37.3</v>
      </c>
      <c r="J475" s="3">
        <v>567.0</v>
      </c>
      <c r="K475" s="3" t="s">
        <v>862</v>
      </c>
      <c r="M475" s="3" t="s">
        <v>1761</v>
      </c>
      <c r="O475" s="3" t="s">
        <v>155</v>
      </c>
      <c r="Q475" s="3" t="s">
        <v>1319</v>
      </c>
      <c r="S475" s="3" t="s">
        <v>1762</v>
      </c>
      <c r="U475" s="3" t="s">
        <v>405</v>
      </c>
      <c r="W475" s="3" t="s">
        <v>406</v>
      </c>
      <c r="Y475" s="3" t="s">
        <v>158</v>
      </c>
    </row>
    <row r="476" ht="15.75" customHeight="1">
      <c r="A476" s="3">
        <v>453.0</v>
      </c>
      <c r="B476" s="3" t="s">
        <v>1763</v>
      </c>
      <c r="C476" s="3" t="s">
        <v>1757</v>
      </c>
      <c r="D476" s="3" t="s">
        <v>1758</v>
      </c>
      <c r="E476" s="3" t="s">
        <v>1764</v>
      </c>
      <c r="K476" s="3" t="s">
        <v>207</v>
      </c>
      <c r="M476" s="3" t="s">
        <v>411</v>
      </c>
      <c r="O476" s="3" t="s">
        <v>206</v>
      </c>
      <c r="Q476" s="3" t="s">
        <v>460</v>
      </c>
      <c r="S476" s="3" t="s">
        <v>1765</v>
      </c>
      <c r="U476" s="3" t="s">
        <v>406</v>
      </c>
      <c r="W476" s="3" t="s">
        <v>644</v>
      </c>
    </row>
    <row r="477" ht="15.75" customHeight="1">
      <c r="A477" s="3">
        <v>453.0</v>
      </c>
      <c r="B477" s="3" t="s">
        <v>1763</v>
      </c>
      <c r="C477" s="3" t="s">
        <v>1757</v>
      </c>
      <c r="D477" s="3" t="s">
        <v>1758</v>
      </c>
      <c r="E477" s="3" t="s">
        <v>1528</v>
      </c>
      <c r="F477" s="3" t="s">
        <v>1766</v>
      </c>
      <c r="G477" s="3">
        <v>270.3</v>
      </c>
      <c r="H477" s="3">
        <v>0.5</v>
      </c>
      <c r="I477" s="3">
        <v>135.0</v>
      </c>
      <c r="J477" s="3">
        <v>349.0</v>
      </c>
      <c r="K477" s="3" t="s">
        <v>207</v>
      </c>
      <c r="M477" s="3" t="s">
        <v>411</v>
      </c>
      <c r="O477" s="3" t="s">
        <v>206</v>
      </c>
      <c r="Q477" s="3" t="s">
        <v>460</v>
      </c>
      <c r="S477" s="3" t="s">
        <v>1765</v>
      </c>
      <c r="U477" s="3" t="s">
        <v>406</v>
      </c>
      <c r="W477" s="3" t="s">
        <v>644</v>
      </c>
    </row>
    <row r="478" ht="15.75" customHeight="1">
      <c r="A478" s="3">
        <v>454.0</v>
      </c>
      <c r="B478" s="3" t="s">
        <v>1763</v>
      </c>
      <c r="C478" s="3" t="s">
        <v>1757</v>
      </c>
      <c r="D478" s="3" t="s">
        <v>1758</v>
      </c>
      <c r="E478" s="3" t="s">
        <v>1764</v>
      </c>
      <c r="K478" s="3" t="s">
        <v>207</v>
      </c>
      <c r="M478" s="3" t="s">
        <v>411</v>
      </c>
      <c r="O478" s="3" t="s">
        <v>206</v>
      </c>
      <c r="Q478" s="3" t="s">
        <v>460</v>
      </c>
      <c r="S478" s="3" t="s">
        <v>1765</v>
      </c>
      <c r="U478" s="3" t="s">
        <v>406</v>
      </c>
      <c r="W478" s="3" t="s">
        <v>644</v>
      </c>
    </row>
    <row r="479" ht="15.75" customHeight="1">
      <c r="A479" s="3">
        <v>455.0</v>
      </c>
      <c r="B479" s="3" t="s">
        <v>1767</v>
      </c>
      <c r="C479" s="3" t="s">
        <v>1757</v>
      </c>
      <c r="D479" s="3" t="s">
        <v>1758</v>
      </c>
      <c r="E479" s="3" t="s">
        <v>1536</v>
      </c>
      <c r="F479" s="3" t="s">
        <v>1544</v>
      </c>
      <c r="G479" s="3">
        <v>1007.2</v>
      </c>
      <c r="H479" s="3">
        <v>-2.6</v>
      </c>
      <c r="I479" s="3">
        <v>450.0</v>
      </c>
      <c r="J479" s="3">
        <v>1870.0</v>
      </c>
      <c r="K479" s="3" t="s">
        <v>207</v>
      </c>
      <c r="M479" s="3" t="s">
        <v>411</v>
      </c>
      <c r="O479" s="3" t="s">
        <v>460</v>
      </c>
      <c r="Q479" s="3" t="s">
        <v>405</v>
      </c>
      <c r="S479" s="3" t="s">
        <v>158</v>
      </c>
    </row>
    <row r="480" ht="15.75" customHeight="1">
      <c r="A480" s="3">
        <v>455.0</v>
      </c>
      <c r="B480" s="3" t="s">
        <v>1767</v>
      </c>
      <c r="C480" s="3" t="s">
        <v>1757</v>
      </c>
      <c r="D480" s="3" t="s">
        <v>1758</v>
      </c>
      <c r="E480" s="3" t="s">
        <v>1764</v>
      </c>
      <c r="K480" s="3" t="s">
        <v>207</v>
      </c>
      <c r="M480" s="3" t="s">
        <v>411</v>
      </c>
      <c r="O480" s="3" t="s">
        <v>460</v>
      </c>
      <c r="Q480" s="3" t="s">
        <v>405</v>
      </c>
      <c r="S480" s="3" t="s">
        <v>158</v>
      </c>
    </row>
    <row r="481" ht="15.75" customHeight="1">
      <c r="A481" s="3">
        <v>456.0</v>
      </c>
      <c r="B481" s="3" t="s">
        <v>1767</v>
      </c>
      <c r="C481" s="3" t="s">
        <v>1757</v>
      </c>
      <c r="D481" s="3" t="s">
        <v>1758</v>
      </c>
      <c r="E481" s="3" t="s">
        <v>1768</v>
      </c>
      <c r="F481" s="3" t="s">
        <v>1769</v>
      </c>
      <c r="G481" s="3">
        <v>226.23</v>
      </c>
      <c r="H481" s="3">
        <v>-4.0</v>
      </c>
      <c r="I481" s="3">
        <v>121.0</v>
      </c>
      <c r="J481" s="3">
        <v>259.0</v>
      </c>
      <c r="K481" s="3" t="s">
        <v>207</v>
      </c>
      <c r="M481" s="3" t="s">
        <v>411</v>
      </c>
      <c r="O481" s="3" t="s">
        <v>460</v>
      </c>
      <c r="Q481" s="3" t="s">
        <v>405</v>
      </c>
      <c r="S481" s="3" t="s">
        <v>158</v>
      </c>
    </row>
    <row r="482" ht="15.75" customHeight="1">
      <c r="A482" s="3">
        <v>457.0</v>
      </c>
      <c r="B482" s="3" t="s">
        <v>1770</v>
      </c>
      <c r="C482" s="3" t="s">
        <v>1771</v>
      </c>
      <c r="D482" s="3" t="s">
        <v>1772</v>
      </c>
      <c r="E482" s="3" t="s">
        <v>1690</v>
      </c>
      <c r="F482" s="3" t="s">
        <v>1691</v>
      </c>
      <c r="G482" s="3">
        <v>159.23</v>
      </c>
      <c r="H482" s="3">
        <v>-1.6</v>
      </c>
      <c r="I482" s="3">
        <v>63.3</v>
      </c>
      <c r="J482" s="3">
        <v>123.0</v>
      </c>
      <c r="K482" s="3" t="s">
        <v>395</v>
      </c>
    </row>
    <row r="483" ht="15.75" customHeight="1">
      <c r="A483" s="3">
        <v>458.0</v>
      </c>
      <c r="B483" s="3" t="s">
        <v>1773</v>
      </c>
      <c r="C483" s="3" t="s">
        <v>540</v>
      </c>
      <c r="D483" s="3" t="s">
        <v>1774</v>
      </c>
      <c r="E483" s="3" t="s">
        <v>1690</v>
      </c>
      <c r="F483" s="3" t="s">
        <v>1691</v>
      </c>
      <c r="G483" s="3">
        <v>159.23</v>
      </c>
      <c r="H483" s="3">
        <v>-1.6</v>
      </c>
      <c r="I483" s="3">
        <v>63.3</v>
      </c>
      <c r="J483" s="3">
        <v>123.0</v>
      </c>
      <c r="K483" s="3" t="s">
        <v>530</v>
      </c>
      <c r="L483" s="3">
        <f t="shared" ref="L483:L485" si="71">6.2/35.4</f>
        <v>0.1751412429</v>
      </c>
      <c r="M483" s="3" t="s">
        <v>1775</v>
      </c>
      <c r="N483" s="3">
        <f t="shared" ref="N483:N485" si="72">13/35.4</f>
        <v>0.3672316384</v>
      </c>
      <c r="O483" s="3" t="s">
        <v>1776</v>
      </c>
      <c r="P483" s="3">
        <f t="shared" ref="P483:P485" si="73">3.3/35.4</f>
        <v>0.09322033898</v>
      </c>
      <c r="Q483" s="3" t="s">
        <v>1777</v>
      </c>
      <c r="R483" s="3">
        <f t="shared" ref="R483:R485" si="74">1.6/35.4</f>
        <v>0.04519774011</v>
      </c>
      <c r="S483" s="3" t="s">
        <v>1778</v>
      </c>
      <c r="U483" s="3" t="s">
        <v>1779</v>
      </c>
      <c r="V483" s="3">
        <f t="shared" ref="V483:V485" si="75">0.2/35.4</f>
        <v>0.005649717514</v>
      </c>
      <c r="W483" s="3" t="s">
        <v>460</v>
      </c>
      <c r="X483" s="3">
        <f t="shared" ref="X483:X485" si="76">8.8/35.4</f>
        <v>0.2485875706</v>
      </c>
      <c r="Y483" s="3" t="s">
        <v>1780</v>
      </c>
      <c r="Z483" s="3">
        <f t="shared" ref="Z483:Z485" si="77">2.3/35.4</f>
        <v>0.06497175141</v>
      </c>
      <c r="AA483" s="3" t="s">
        <v>1102</v>
      </c>
    </row>
    <row r="484" ht="15.75" customHeight="1">
      <c r="A484" s="3">
        <v>459.0</v>
      </c>
      <c r="B484" s="3" t="s">
        <v>1773</v>
      </c>
      <c r="C484" s="3" t="s">
        <v>540</v>
      </c>
      <c r="D484" s="3" t="s">
        <v>1774</v>
      </c>
      <c r="E484" s="3" t="s">
        <v>1781</v>
      </c>
      <c r="F484" s="3" t="s">
        <v>1782</v>
      </c>
      <c r="G484" s="3">
        <v>441.5</v>
      </c>
      <c r="H484" s="3">
        <v>3.2</v>
      </c>
      <c r="I484" s="3">
        <v>129.0</v>
      </c>
      <c r="J484" s="3">
        <v>663.0</v>
      </c>
      <c r="K484" s="3" t="s">
        <v>530</v>
      </c>
      <c r="L484" s="3">
        <f t="shared" si="71"/>
        <v>0.1751412429</v>
      </c>
      <c r="M484" s="3" t="s">
        <v>1775</v>
      </c>
      <c r="N484" s="3">
        <f t="shared" si="72"/>
        <v>0.3672316384</v>
      </c>
      <c r="O484" s="3" t="s">
        <v>1776</v>
      </c>
      <c r="P484" s="3">
        <f t="shared" si="73"/>
        <v>0.09322033898</v>
      </c>
      <c r="Q484" s="3" t="s">
        <v>1777</v>
      </c>
      <c r="R484" s="3">
        <f t="shared" si="74"/>
        <v>0.04519774011</v>
      </c>
      <c r="S484" s="3" t="s">
        <v>1778</v>
      </c>
      <c r="U484" s="3" t="s">
        <v>1779</v>
      </c>
      <c r="V484" s="3">
        <f t="shared" si="75"/>
        <v>0.005649717514</v>
      </c>
      <c r="W484" s="3" t="s">
        <v>460</v>
      </c>
      <c r="X484" s="3">
        <f t="shared" si="76"/>
        <v>0.2485875706</v>
      </c>
      <c r="Y484" s="3" t="s">
        <v>1780</v>
      </c>
      <c r="Z484" s="3">
        <f t="shared" si="77"/>
        <v>0.06497175141</v>
      </c>
      <c r="AA484" s="3" t="s">
        <v>1102</v>
      </c>
    </row>
    <row r="485" ht="15.75" customHeight="1">
      <c r="A485" s="3">
        <v>459.0</v>
      </c>
      <c r="B485" s="3" t="s">
        <v>1773</v>
      </c>
      <c r="C485" s="3" t="s">
        <v>540</v>
      </c>
      <c r="D485" s="3" t="s">
        <v>1774</v>
      </c>
      <c r="E485" s="3" t="s">
        <v>1783</v>
      </c>
      <c r="K485" s="3" t="s">
        <v>530</v>
      </c>
      <c r="L485" s="3">
        <f t="shared" si="71"/>
        <v>0.1751412429</v>
      </c>
      <c r="M485" s="3" t="s">
        <v>1775</v>
      </c>
      <c r="N485" s="3">
        <f t="shared" si="72"/>
        <v>0.3672316384</v>
      </c>
      <c r="O485" s="3" t="s">
        <v>1776</v>
      </c>
      <c r="P485" s="3">
        <f t="shared" si="73"/>
        <v>0.09322033898</v>
      </c>
      <c r="Q485" s="3" t="s">
        <v>1777</v>
      </c>
      <c r="R485" s="3">
        <f t="shared" si="74"/>
        <v>0.04519774011</v>
      </c>
      <c r="S485" s="3" t="s">
        <v>1778</v>
      </c>
      <c r="U485" s="3" t="s">
        <v>1779</v>
      </c>
      <c r="V485" s="3">
        <f t="shared" si="75"/>
        <v>0.005649717514</v>
      </c>
      <c r="W485" s="3" t="s">
        <v>460</v>
      </c>
      <c r="X485" s="3">
        <f t="shared" si="76"/>
        <v>0.2485875706</v>
      </c>
      <c r="Y485" s="3" t="s">
        <v>1780</v>
      </c>
      <c r="Z485" s="3">
        <f t="shared" si="77"/>
        <v>0.06497175141</v>
      </c>
      <c r="AA485" s="3" t="s">
        <v>1102</v>
      </c>
    </row>
    <row r="486" ht="15.75" customHeight="1">
      <c r="A486" s="3">
        <v>460.0</v>
      </c>
      <c r="B486" s="3" t="s">
        <v>1784</v>
      </c>
      <c r="C486" s="3" t="s">
        <v>1785</v>
      </c>
      <c r="D486" s="3" t="s">
        <v>1722</v>
      </c>
      <c r="E486" s="3" t="s">
        <v>1786</v>
      </c>
      <c r="F486" s="3" t="s">
        <v>1787</v>
      </c>
      <c r="G486" s="3">
        <v>60.056</v>
      </c>
      <c r="H486" s="3">
        <v>-1.4</v>
      </c>
      <c r="I486" s="3">
        <v>69.1</v>
      </c>
      <c r="J486" s="3">
        <v>29.0</v>
      </c>
      <c r="K486" s="3" t="s">
        <v>1788</v>
      </c>
      <c r="M486" s="3" t="s">
        <v>1789</v>
      </c>
      <c r="O486" s="3" t="s">
        <v>1790</v>
      </c>
      <c r="Q486" s="3" t="s">
        <v>1791</v>
      </c>
    </row>
    <row r="487" ht="15.75" customHeight="1">
      <c r="A487" s="3">
        <v>461.0</v>
      </c>
      <c r="B487" s="3" t="s">
        <v>1792</v>
      </c>
      <c r="C487" s="3" t="s">
        <v>1785</v>
      </c>
      <c r="D487" s="3" t="s">
        <v>1722</v>
      </c>
      <c r="E487" s="3" t="s">
        <v>1793</v>
      </c>
      <c r="F487" s="3" t="s">
        <v>1794</v>
      </c>
      <c r="G487" s="3">
        <v>375.8</v>
      </c>
      <c r="H487" s="3">
        <v>1.0</v>
      </c>
      <c r="I487" s="3">
        <v>26.0</v>
      </c>
      <c r="J487" s="3">
        <v>0.0</v>
      </c>
      <c r="K487" s="3" t="s">
        <v>1723</v>
      </c>
      <c r="M487" s="3" t="s">
        <v>83</v>
      </c>
      <c r="O487" s="3" t="s">
        <v>82</v>
      </c>
      <c r="Q487" s="3" t="s">
        <v>1795</v>
      </c>
      <c r="S487" s="3" t="s">
        <v>1241</v>
      </c>
      <c r="U487" s="3" t="s">
        <v>469</v>
      </c>
      <c r="W487" s="3" t="s">
        <v>787</v>
      </c>
    </row>
    <row r="488" ht="15.75" customHeight="1">
      <c r="A488" s="3">
        <v>462.0</v>
      </c>
      <c r="B488" s="3" t="s">
        <v>1792</v>
      </c>
      <c r="C488" s="3" t="s">
        <v>1785</v>
      </c>
      <c r="D488" s="3" t="s">
        <v>1722</v>
      </c>
      <c r="E488" s="3" t="s">
        <v>1793</v>
      </c>
      <c r="F488" s="3" t="s">
        <v>1794</v>
      </c>
      <c r="G488" s="3">
        <v>375.8</v>
      </c>
      <c r="H488" s="3">
        <v>1.0</v>
      </c>
      <c r="I488" s="3">
        <v>26.0</v>
      </c>
      <c r="J488" s="3">
        <v>0.0</v>
      </c>
      <c r="K488" s="3" t="s">
        <v>1723</v>
      </c>
      <c r="M488" s="3" t="s">
        <v>83</v>
      </c>
      <c r="O488" s="3" t="s">
        <v>82</v>
      </c>
      <c r="Q488" s="3" t="s">
        <v>1795</v>
      </c>
      <c r="S488" s="3" t="s">
        <v>1241</v>
      </c>
      <c r="U488" s="3" t="s">
        <v>469</v>
      </c>
      <c r="W488" s="3" t="s">
        <v>787</v>
      </c>
    </row>
    <row r="489" ht="15.75" customHeight="1">
      <c r="A489" s="3">
        <v>463.0</v>
      </c>
      <c r="B489" s="3" t="s">
        <v>1796</v>
      </c>
      <c r="C489" s="3" t="s">
        <v>1785</v>
      </c>
      <c r="D489" s="3" t="s">
        <v>1722</v>
      </c>
      <c r="E489" s="3" t="s">
        <v>1793</v>
      </c>
      <c r="F489" s="3" t="s">
        <v>1794</v>
      </c>
      <c r="G489" s="3">
        <v>375.8</v>
      </c>
      <c r="H489" s="3">
        <v>1.0</v>
      </c>
      <c r="I489" s="3">
        <v>26.0</v>
      </c>
      <c r="J489" s="3">
        <v>0.0</v>
      </c>
      <c r="K489" s="3" t="s">
        <v>83</v>
      </c>
      <c r="M489" s="3" t="s">
        <v>1727</v>
      </c>
      <c r="O489" s="3" t="s">
        <v>1727</v>
      </c>
      <c r="Q489" s="3" t="s">
        <v>82</v>
      </c>
      <c r="S489" s="3" t="s">
        <v>397</v>
      </c>
      <c r="U489" s="3" t="s">
        <v>1728</v>
      </c>
      <c r="W489" s="3" t="s">
        <v>1729</v>
      </c>
      <c r="Y489" s="3" t="s">
        <v>280</v>
      </c>
      <c r="AA489" s="3" t="s">
        <v>412</v>
      </c>
      <c r="AC489" s="3" t="s">
        <v>84</v>
      </c>
      <c r="AE489" s="3" t="s">
        <v>1541</v>
      </c>
      <c r="AG489" s="3" t="s">
        <v>120</v>
      </c>
      <c r="AI489" s="3" t="s">
        <v>1724</v>
      </c>
    </row>
    <row r="490" ht="15.75" customHeight="1">
      <c r="A490" s="3">
        <v>464.0</v>
      </c>
      <c r="B490" s="3" t="s">
        <v>1796</v>
      </c>
      <c r="C490" s="3" t="s">
        <v>1785</v>
      </c>
      <c r="D490" s="3" t="s">
        <v>1722</v>
      </c>
      <c r="E490" s="3" t="s">
        <v>1793</v>
      </c>
      <c r="F490" s="3" t="s">
        <v>1794</v>
      </c>
      <c r="G490" s="3">
        <v>375.8</v>
      </c>
      <c r="H490" s="3">
        <v>1.0</v>
      </c>
      <c r="I490" s="3">
        <v>26.0</v>
      </c>
      <c r="J490" s="3">
        <v>0.0</v>
      </c>
      <c r="K490" s="3" t="s">
        <v>83</v>
      </c>
      <c r="M490" s="3" t="s">
        <v>1727</v>
      </c>
      <c r="O490" s="3" t="s">
        <v>1727</v>
      </c>
      <c r="Q490" s="3" t="s">
        <v>82</v>
      </c>
      <c r="S490" s="3" t="s">
        <v>397</v>
      </c>
      <c r="U490" s="3" t="s">
        <v>1728</v>
      </c>
      <c r="W490" s="3" t="s">
        <v>1729</v>
      </c>
      <c r="Y490" s="3" t="s">
        <v>280</v>
      </c>
      <c r="AA490" s="3" t="s">
        <v>412</v>
      </c>
      <c r="AC490" s="3" t="s">
        <v>84</v>
      </c>
      <c r="AE490" s="3" t="s">
        <v>1541</v>
      </c>
      <c r="AG490" s="3" t="s">
        <v>120</v>
      </c>
      <c r="AI490" s="3" t="s">
        <v>1724</v>
      </c>
    </row>
    <row r="491" ht="15.75" customHeight="1">
      <c r="A491" s="3">
        <v>465.0</v>
      </c>
      <c r="B491" s="3" t="s">
        <v>1797</v>
      </c>
      <c r="C491" s="3" t="s">
        <v>1757</v>
      </c>
      <c r="D491" s="3" t="s">
        <v>1758</v>
      </c>
      <c r="E491" s="3" t="s">
        <v>1793</v>
      </c>
      <c r="F491" s="3" t="s">
        <v>1794</v>
      </c>
      <c r="G491" s="3">
        <v>375.8</v>
      </c>
      <c r="H491" s="3">
        <v>1.0</v>
      </c>
      <c r="I491" s="3">
        <v>26.0</v>
      </c>
      <c r="J491" s="3">
        <v>0.0</v>
      </c>
      <c r="K491" s="3" t="s">
        <v>862</v>
      </c>
      <c r="M491" s="3" t="s">
        <v>1798</v>
      </c>
      <c r="O491" s="3" t="s">
        <v>1218</v>
      </c>
      <c r="Q491" s="3" t="s">
        <v>930</v>
      </c>
      <c r="S491" s="3" t="s">
        <v>1799</v>
      </c>
      <c r="U491" s="3" t="s">
        <v>156</v>
      </c>
      <c r="W491" s="3" t="s">
        <v>1762</v>
      </c>
      <c r="Y491" s="3" t="s">
        <v>405</v>
      </c>
      <c r="AA491" s="3" t="s">
        <v>406</v>
      </c>
    </row>
    <row r="492" ht="15.75" customHeight="1">
      <c r="A492" s="3">
        <v>466.0</v>
      </c>
      <c r="B492" s="3" t="s">
        <v>1800</v>
      </c>
      <c r="C492" s="3" t="s">
        <v>1801</v>
      </c>
      <c r="D492" s="3" t="s">
        <v>1802</v>
      </c>
      <c r="E492" s="3" t="s">
        <v>1793</v>
      </c>
      <c r="F492" s="3" t="s">
        <v>1794</v>
      </c>
      <c r="G492" s="3">
        <v>375.8</v>
      </c>
      <c r="H492" s="3">
        <v>1.0</v>
      </c>
      <c r="I492" s="3">
        <v>26.0</v>
      </c>
      <c r="J492" s="3">
        <v>0.0</v>
      </c>
      <c r="K492" s="3" t="s">
        <v>1803</v>
      </c>
      <c r="M492" s="3" t="s">
        <v>537</v>
      </c>
      <c r="O492" s="3" t="s">
        <v>630</v>
      </c>
      <c r="Q492" s="3" t="s">
        <v>469</v>
      </c>
    </row>
    <row r="493" ht="15.75" customHeight="1">
      <c r="A493" s="3">
        <v>467.0</v>
      </c>
      <c r="B493" s="3" t="s">
        <v>1800</v>
      </c>
      <c r="C493" s="3" t="s">
        <v>1801</v>
      </c>
      <c r="D493" s="3" t="s">
        <v>1802</v>
      </c>
      <c r="E493" s="3" t="s">
        <v>1804</v>
      </c>
      <c r="F493" s="3" t="s">
        <v>1805</v>
      </c>
      <c r="G493" s="3">
        <v>169.56</v>
      </c>
      <c r="H493" s="3">
        <v>1.8</v>
      </c>
      <c r="I493" s="3">
        <v>38.3</v>
      </c>
      <c r="J493" s="3">
        <v>185.0</v>
      </c>
      <c r="K493" s="3" t="s">
        <v>1803</v>
      </c>
      <c r="M493" s="3" t="s">
        <v>537</v>
      </c>
      <c r="O493" s="3" t="s">
        <v>630</v>
      </c>
      <c r="Q493" s="3" t="s">
        <v>469</v>
      </c>
    </row>
    <row r="494" ht="15.75" customHeight="1">
      <c r="A494" s="3">
        <v>468.0</v>
      </c>
      <c r="B494" s="3" t="s">
        <v>1806</v>
      </c>
      <c r="C494" s="3" t="s">
        <v>1807</v>
      </c>
      <c r="D494" s="3" t="s">
        <v>1808</v>
      </c>
      <c r="E494" s="3" t="s">
        <v>1804</v>
      </c>
      <c r="F494" s="3" t="s">
        <v>1805</v>
      </c>
      <c r="G494" s="3">
        <v>169.56</v>
      </c>
      <c r="H494" s="3">
        <v>1.8</v>
      </c>
      <c r="I494" s="3">
        <v>38.3</v>
      </c>
      <c r="J494" s="3">
        <v>185.0</v>
      </c>
      <c r="K494" s="3" t="s">
        <v>1809</v>
      </c>
      <c r="M494" s="3" t="s">
        <v>1810</v>
      </c>
      <c r="O494" s="3" t="s">
        <v>466</v>
      </c>
      <c r="Q494" s="3" t="s">
        <v>1811</v>
      </c>
      <c r="S494" s="3" t="s">
        <v>948</v>
      </c>
      <c r="U494" s="3" t="s">
        <v>82</v>
      </c>
      <c r="W494" s="3" t="s">
        <v>78</v>
      </c>
      <c r="Y494" s="3" t="s">
        <v>862</v>
      </c>
      <c r="AA494" s="3" t="s">
        <v>504</v>
      </c>
      <c r="AC494" s="3" t="s">
        <v>469</v>
      </c>
      <c r="AE494" s="3" t="s">
        <v>1812</v>
      </c>
      <c r="AG494" s="3" t="s">
        <v>1813</v>
      </c>
    </row>
    <row r="495" ht="15.75" customHeight="1">
      <c r="A495" s="3">
        <v>469.0</v>
      </c>
      <c r="B495" s="3" t="s">
        <v>1806</v>
      </c>
      <c r="C495" s="3" t="s">
        <v>1807</v>
      </c>
      <c r="D495" s="3" t="s">
        <v>1808</v>
      </c>
      <c r="K495" s="3" t="s">
        <v>1809</v>
      </c>
      <c r="M495" s="3" t="s">
        <v>1810</v>
      </c>
      <c r="O495" s="3" t="s">
        <v>466</v>
      </c>
      <c r="Q495" s="3" t="s">
        <v>1811</v>
      </c>
      <c r="S495" s="3" t="s">
        <v>948</v>
      </c>
      <c r="U495" s="3" t="s">
        <v>82</v>
      </c>
      <c r="W495" s="3" t="s">
        <v>78</v>
      </c>
      <c r="Y495" s="3" t="s">
        <v>862</v>
      </c>
      <c r="AA495" s="3" t="s">
        <v>504</v>
      </c>
      <c r="AC495" s="3" t="s">
        <v>469</v>
      </c>
      <c r="AE495" s="3" t="s">
        <v>1812</v>
      </c>
      <c r="AG495" s="3" t="s">
        <v>1813</v>
      </c>
    </row>
    <row r="496" ht="15.75" customHeight="1">
      <c r="A496" s="3">
        <v>470.0</v>
      </c>
      <c r="B496" s="3" t="s">
        <v>1814</v>
      </c>
      <c r="C496" s="3" t="s">
        <v>1815</v>
      </c>
      <c r="D496" s="3" t="s">
        <v>745</v>
      </c>
      <c r="E496" s="3" t="s">
        <v>1816</v>
      </c>
      <c r="K496" s="3" t="s">
        <v>1761</v>
      </c>
      <c r="M496" s="3" t="s">
        <v>1817</v>
      </c>
      <c r="O496" s="3" t="s">
        <v>476</v>
      </c>
      <c r="Q496" s="3" t="s">
        <v>327</v>
      </c>
      <c r="S496" s="3" t="s">
        <v>1818</v>
      </c>
      <c r="U496" s="3" t="s">
        <v>1819</v>
      </c>
      <c r="W496" s="3" t="s">
        <v>1820</v>
      </c>
    </row>
    <row r="497" ht="15.75" customHeight="1">
      <c r="A497" s="3">
        <v>471.0</v>
      </c>
      <c r="B497" s="3" t="s">
        <v>1814</v>
      </c>
      <c r="C497" s="3" t="s">
        <v>1815</v>
      </c>
      <c r="D497" s="3" t="s">
        <v>745</v>
      </c>
      <c r="K497" s="3" t="s">
        <v>1761</v>
      </c>
      <c r="M497" s="3" t="s">
        <v>1817</v>
      </c>
      <c r="O497" s="3" t="s">
        <v>476</v>
      </c>
      <c r="Q497" s="3" t="s">
        <v>327</v>
      </c>
      <c r="S497" s="3" t="s">
        <v>1818</v>
      </c>
      <c r="U497" s="3" t="s">
        <v>1819</v>
      </c>
      <c r="W497" s="3" t="s">
        <v>1820</v>
      </c>
    </row>
    <row r="498" ht="15.75" customHeight="1">
      <c r="A498" s="3">
        <v>472.0</v>
      </c>
      <c r="B498" s="3" t="s">
        <v>1821</v>
      </c>
      <c r="C498" s="3" t="s">
        <v>1822</v>
      </c>
      <c r="E498" s="3" t="s">
        <v>1823</v>
      </c>
      <c r="F498" s="3" t="s">
        <v>1824</v>
      </c>
      <c r="G498" s="3">
        <v>185.22</v>
      </c>
      <c r="H498" s="3">
        <v>1.9</v>
      </c>
      <c r="I498" s="3">
        <v>20.3</v>
      </c>
      <c r="J498" s="3">
        <v>285.0</v>
      </c>
      <c r="K498" s="3" t="s">
        <v>1825</v>
      </c>
      <c r="M498" s="3" t="s">
        <v>212</v>
      </c>
      <c r="O498" s="3" t="s">
        <v>1826</v>
      </c>
      <c r="Q498" s="3" t="s">
        <v>1827</v>
      </c>
      <c r="S498" s="3" t="s">
        <v>351</v>
      </c>
    </row>
    <row r="499" ht="15.75" customHeight="1">
      <c r="A499" s="3">
        <v>472.0</v>
      </c>
      <c r="B499" s="3" t="s">
        <v>1821</v>
      </c>
      <c r="C499" s="3" t="s">
        <v>1822</v>
      </c>
      <c r="E499" s="3" t="s">
        <v>1783</v>
      </c>
      <c r="K499" s="3" t="s">
        <v>1825</v>
      </c>
      <c r="M499" s="3" t="s">
        <v>212</v>
      </c>
      <c r="O499" s="3" t="s">
        <v>1826</v>
      </c>
      <c r="Q499" s="3" t="s">
        <v>1827</v>
      </c>
      <c r="S499" s="3" t="s">
        <v>351</v>
      </c>
    </row>
    <row r="500" ht="15.75" customHeight="1">
      <c r="A500" s="3">
        <v>473.0</v>
      </c>
      <c r="B500" s="3" t="s">
        <v>1821</v>
      </c>
      <c r="C500" s="3" t="s">
        <v>1828</v>
      </c>
      <c r="E500" s="3" t="s">
        <v>1097</v>
      </c>
      <c r="F500" s="3" t="s">
        <v>1103</v>
      </c>
      <c r="G500" s="3">
        <v>360.4</v>
      </c>
      <c r="H500" s="3">
        <v>1.6</v>
      </c>
      <c r="I500" s="3">
        <v>94.8</v>
      </c>
      <c r="J500" s="3">
        <v>724.0</v>
      </c>
      <c r="K500" s="3" t="s">
        <v>1825</v>
      </c>
      <c r="M500" s="3" t="s">
        <v>212</v>
      </c>
      <c r="O500" s="3" t="s">
        <v>1826</v>
      </c>
      <c r="Q500" s="3" t="s">
        <v>1827</v>
      </c>
      <c r="S500" s="3" t="s">
        <v>351</v>
      </c>
    </row>
    <row r="501" ht="15.75" customHeight="1">
      <c r="A501" s="3">
        <v>474.0</v>
      </c>
      <c r="B501" s="3" t="s">
        <v>1829</v>
      </c>
      <c r="C501" s="3" t="s">
        <v>1830</v>
      </c>
      <c r="D501" s="3" t="s">
        <v>1831</v>
      </c>
      <c r="E501" s="3" t="s">
        <v>1832</v>
      </c>
      <c r="F501" s="3" t="s">
        <v>1833</v>
      </c>
      <c r="G501" s="3">
        <v>3333.9</v>
      </c>
      <c r="H501" s="3">
        <v>-16.3</v>
      </c>
      <c r="I501" s="3">
        <v>1460.0</v>
      </c>
      <c r="J501" s="3">
        <v>7540.0</v>
      </c>
      <c r="K501" s="3" t="s">
        <v>1834</v>
      </c>
      <c r="M501" s="3" t="s">
        <v>1835</v>
      </c>
      <c r="O501" s="3" t="s">
        <v>1836</v>
      </c>
      <c r="Q501" s="3" t="s">
        <v>1837</v>
      </c>
      <c r="S501" s="3" t="s">
        <v>1838</v>
      </c>
      <c r="U501" s="3" t="s">
        <v>1839</v>
      </c>
      <c r="W501" s="3" t="s">
        <v>1840</v>
      </c>
    </row>
    <row r="502" ht="15.75" customHeight="1">
      <c r="A502" s="3">
        <v>475.0</v>
      </c>
      <c r="B502" s="3" t="s">
        <v>1829</v>
      </c>
      <c r="C502" s="3" t="s">
        <v>1841</v>
      </c>
      <c r="D502" s="3" t="s">
        <v>1842</v>
      </c>
      <c r="E502" s="3" t="s">
        <v>1843</v>
      </c>
      <c r="F502" s="3" t="s">
        <v>1844</v>
      </c>
      <c r="G502" s="3">
        <v>226.23</v>
      </c>
      <c r="H502" s="3">
        <v>-2.2</v>
      </c>
      <c r="I502" s="3">
        <v>116.0</v>
      </c>
      <c r="J502" s="3">
        <v>261.0</v>
      </c>
      <c r="K502" s="3" t="s">
        <v>1834</v>
      </c>
      <c r="M502" s="3" t="s">
        <v>1835</v>
      </c>
      <c r="O502" s="3" t="s">
        <v>1836</v>
      </c>
      <c r="Q502" s="3" t="s">
        <v>1837</v>
      </c>
      <c r="S502" s="3" t="s">
        <v>1838</v>
      </c>
      <c r="U502" s="3" t="s">
        <v>1839</v>
      </c>
      <c r="W502" s="3" t="s">
        <v>1840</v>
      </c>
    </row>
    <row r="503" ht="15.75" customHeight="1">
      <c r="A503" s="3">
        <v>476.0</v>
      </c>
      <c r="B503" s="3" t="s">
        <v>1845</v>
      </c>
      <c r="C503" s="3" t="s">
        <v>1846</v>
      </c>
      <c r="D503" s="3" t="s">
        <v>1847</v>
      </c>
      <c r="E503" s="3" t="s">
        <v>1553</v>
      </c>
      <c r="F503" s="3" t="s">
        <v>1848</v>
      </c>
      <c r="G503" s="3">
        <v>4114.0</v>
      </c>
      <c r="H503" s="3">
        <v>-5.8</v>
      </c>
      <c r="I503" s="3">
        <v>1650.0</v>
      </c>
      <c r="J503" s="3">
        <v>9590.0</v>
      </c>
      <c r="K503" s="3" t="s">
        <v>1200</v>
      </c>
      <c r="M503" s="3" t="s">
        <v>1609</v>
      </c>
      <c r="O503" s="3" t="s">
        <v>1849</v>
      </c>
      <c r="Q503" s="3" t="s">
        <v>1850</v>
      </c>
      <c r="S503" s="3" t="s">
        <v>504</v>
      </c>
      <c r="U503" s="3" t="s">
        <v>135</v>
      </c>
    </row>
    <row r="504" ht="15.75" customHeight="1">
      <c r="A504" s="3">
        <v>476.0</v>
      </c>
      <c r="B504" s="3" t="s">
        <v>1845</v>
      </c>
      <c r="C504" s="3" t="s">
        <v>1846</v>
      </c>
      <c r="D504" s="3" t="s">
        <v>1847</v>
      </c>
      <c r="E504" s="3" t="s">
        <v>1851</v>
      </c>
      <c r="K504" s="3" t="s">
        <v>1200</v>
      </c>
      <c r="M504" s="3" t="s">
        <v>1609</v>
      </c>
      <c r="O504" s="3" t="s">
        <v>1849</v>
      </c>
      <c r="Q504" s="3" t="s">
        <v>1850</v>
      </c>
      <c r="S504" s="3" t="s">
        <v>504</v>
      </c>
      <c r="U504" s="3" t="s">
        <v>135</v>
      </c>
    </row>
    <row r="505" ht="15.75" customHeight="1">
      <c r="A505" s="3">
        <v>477.0</v>
      </c>
      <c r="B505" s="3" t="s">
        <v>1845</v>
      </c>
      <c r="C505" s="3" t="s">
        <v>1852</v>
      </c>
      <c r="D505" s="3" t="s">
        <v>1853</v>
      </c>
      <c r="K505" s="3" t="s">
        <v>1200</v>
      </c>
      <c r="M505" s="3" t="s">
        <v>1609</v>
      </c>
      <c r="O505" s="3" t="s">
        <v>1849</v>
      </c>
      <c r="Q505" s="3" t="s">
        <v>1850</v>
      </c>
      <c r="S505" s="3" t="s">
        <v>504</v>
      </c>
      <c r="U505" s="3" t="s">
        <v>135</v>
      </c>
    </row>
    <row r="506" ht="15.75" customHeight="1">
      <c r="A506" s="3">
        <v>478.0</v>
      </c>
      <c r="B506" s="3" t="s">
        <v>1845</v>
      </c>
      <c r="C506" s="3" t="s">
        <v>1854</v>
      </c>
      <c r="D506" s="3" t="s">
        <v>1855</v>
      </c>
      <c r="E506" s="3" t="s">
        <v>1560</v>
      </c>
      <c r="F506" s="3" t="s">
        <v>1856</v>
      </c>
      <c r="G506" s="3">
        <v>213.66</v>
      </c>
      <c r="H506" s="3">
        <v>-1.0</v>
      </c>
      <c r="I506" s="3">
        <v>63.3</v>
      </c>
      <c r="J506" s="3">
        <v>191.0</v>
      </c>
      <c r="K506" s="3" t="s">
        <v>1200</v>
      </c>
      <c r="M506" s="3" t="s">
        <v>1609</v>
      </c>
      <c r="O506" s="3" t="s">
        <v>1849</v>
      </c>
      <c r="Q506" s="3" t="s">
        <v>1850</v>
      </c>
      <c r="S506" s="3" t="s">
        <v>504</v>
      </c>
      <c r="U506" s="3" t="s">
        <v>135</v>
      </c>
    </row>
    <row r="507" ht="15.75" customHeight="1">
      <c r="A507" s="3">
        <v>478.0</v>
      </c>
      <c r="B507" s="3" t="s">
        <v>1845</v>
      </c>
      <c r="C507" s="3" t="s">
        <v>1854</v>
      </c>
      <c r="D507" s="3" t="s">
        <v>1855</v>
      </c>
      <c r="K507" s="3" t="s">
        <v>1200</v>
      </c>
      <c r="M507" s="3" t="s">
        <v>1609</v>
      </c>
      <c r="O507" s="3" t="s">
        <v>1849</v>
      </c>
      <c r="Q507" s="3" t="s">
        <v>1850</v>
      </c>
      <c r="S507" s="3" t="s">
        <v>504</v>
      </c>
      <c r="U507" s="3" t="s">
        <v>135</v>
      </c>
    </row>
    <row r="508" ht="15.75" customHeight="1">
      <c r="A508" s="3">
        <v>479.0</v>
      </c>
      <c r="B508" s="3" t="s">
        <v>1857</v>
      </c>
      <c r="C508" s="3" t="s">
        <v>1858</v>
      </c>
      <c r="D508" s="3" t="s">
        <v>1859</v>
      </c>
      <c r="E508" s="3" t="s">
        <v>1860</v>
      </c>
      <c r="F508" s="3" t="s">
        <v>1861</v>
      </c>
      <c r="G508" s="3">
        <v>232.12</v>
      </c>
      <c r="H508" s="3">
        <v>3.0</v>
      </c>
      <c r="I508" s="3">
        <v>12.0</v>
      </c>
      <c r="J508" s="3">
        <v>0.0</v>
      </c>
      <c r="K508" s="3" t="s">
        <v>1862</v>
      </c>
    </row>
    <row r="509" ht="15.75" customHeight="1">
      <c r="A509" s="3">
        <v>480.0</v>
      </c>
      <c r="B509" s="3" t="s">
        <v>1857</v>
      </c>
      <c r="C509" s="3" t="s">
        <v>1863</v>
      </c>
      <c r="D509" s="3" t="s">
        <v>1864</v>
      </c>
      <c r="E509" s="3" t="s">
        <v>1865</v>
      </c>
      <c r="K509" s="3" t="s">
        <v>1862</v>
      </c>
    </row>
    <row r="510" ht="15.75" customHeight="1">
      <c r="A510" s="3">
        <v>481.0</v>
      </c>
      <c r="B510" s="3" t="s">
        <v>1857</v>
      </c>
      <c r="C510" s="3" t="s">
        <v>1866</v>
      </c>
      <c r="D510" s="3" t="s">
        <v>1867</v>
      </c>
      <c r="E510" s="3" t="s">
        <v>1868</v>
      </c>
      <c r="F510" s="3" t="s">
        <v>1869</v>
      </c>
      <c r="G510" s="3">
        <v>416.6</v>
      </c>
      <c r="H510" s="3">
        <v>5.0</v>
      </c>
      <c r="I510" s="3">
        <v>60.7</v>
      </c>
      <c r="J510" s="3">
        <v>676.0</v>
      </c>
      <c r="K510" s="3" t="s">
        <v>1862</v>
      </c>
    </row>
    <row r="511" ht="15.75" customHeight="1">
      <c r="A511" s="3">
        <v>482.0</v>
      </c>
      <c r="B511" s="3" t="s">
        <v>1857</v>
      </c>
      <c r="C511" s="3" t="s">
        <v>1870</v>
      </c>
      <c r="D511" s="3" t="s">
        <v>1871</v>
      </c>
      <c r="E511" s="3" t="s">
        <v>1868</v>
      </c>
      <c r="F511" s="3" t="s">
        <v>1869</v>
      </c>
      <c r="G511" s="3">
        <v>416.6</v>
      </c>
      <c r="H511" s="3">
        <v>5.0</v>
      </c>
      <c r="I511" s="3">
        <v>60.7</v>
      </c>
      <c r="J511" s="3">
        <v>676.0</v>
      </c>
      <c r="K511" s="3" t="s">
        <v>1862</v>
      </c>
    </row>
    <row r="512" ht="15.75" customHeight="1">
      <c r="A512" s="3">
        <v>483.0</v>
      </c>
      <c r="B512" s="3" t="s">
        <v>1872</v>
      </c>
      <c r="C512" s="3" t="s">
        <v>1873</v>
      </c>
      <c r="D512" s="3" t="s">
        <v>1874</v>
      </c>
      <c r="E512" s="3" t="s">
        <v>1875</v>
      </c>
      <c r="F512" s="3" t="s">
        <v>1876</v>
      </c>
      <c r="G512" s="3">
        <v>331.3</v>
      </c>
      <c r="H512" s="3">
        <v>3.1</v>
      </c>
      <c r="I512" s="3">
        <v>108.0</v>
      </c>
      <c r="J512" s="3">
        <v>611.0</v>
      </c>
      <c r="K512" s="3" t="s">
        <v>1877</v>
      </c>
      <c r="M512" s="3" t="s">
        <v>460</v>
      </c>
    </row>
    <row r="513" ht="15.75" customHeight="1">
      <c r="A513" s="3">
        <v>483.0</v>
      </c>
      <c r="B513" s="3" t="s">
        <v>1872</v>
      </c>
      <c r="C513" s="3" t="s">
        <v>1873</v>
      </c>
      <c r="D513" s="3" t="s">
        <v>1874</v>
      </c>
      <c r="E513" s="3" t="s">
        <v>1878</v>
      </c>
      <c r="K513" s="3" t="s">
        <v>1877</v>
      </c>
      <c r="M513" s="3" t="s">
        <v>460</v>
      </c>
    </row>
    <row r="514" ht="15.75" customHeight="1">
      <c r="A514" s="3">
        <v>484.0</v>
      </c>
      <c r="B514" s="3" t="s">
        <v>1872</v>
      </c>
      <c r="C514" s="3" t="s">
        <v>1873</v>
      </c>
      <c r="D514" s="3" t="s">
        <v>1874</v>
      </c>
      <c r="E514" s="3" t="s">
        <v>1879</v>
      </c>
      <c r="F514" s="3" t="s">
        <v>1880</v>
      </c>
      <c r="G514" s="3">
        <v>421.5</v>
      </c>
      <c r="H514" s="3">
        <v>3.5</v>
      </c>
      <c r="I514" s="3">
        <v>90.6</v>
      </c>
      <c r="J514" s="3">
        <v>631.0</v>
      </c>
      <c r="K514" s="3" t="s">
        <v>1877</v>
      </c>
      <c r="M514" s="3" t="s">
        <v>460</v>
      </c>
    </row>
    <row r="515" ht="15.75" customHeight="1">
      <c r="A515" s="3">
        <v>484.0</v>
      </c>
      <c r="B515" s="3" t="s">
        <v>1872</v>
      </c>
      <c r="C515" s="3" t="s">
        <v>1873</v>
      </c>
      <c r="D515" s="3" t="s">
        <v>1874</v>
      </c>
      <c r="E515" s="3" t="s">
        <v>1878</v>
      </c>
      <c r="K515" s="3" t="s">
        <v>1877</v>
      </c>
      <c r="M515" s="3" t="s">
        <v>460</v>
      </c>
    </row>
    <row r="516" ht="15.75" customHeight="1">
      <c r="A516" s="3">
        <v>485.0</v>
      </c>
      <c r="B516" s="3" t="s">
        <v>1881</v>
      </c>
      <c r="C516" s="3" t="s">
        <v>1882</v>
      </c>
      <c r="D516" s="3" t="s">
        <v>1883</v>
      </c>
      <c r="E516" s="3" t="s">
        <v>1868</v>
      </c>
      <c r="F516" s="3" t="s">
        <v>1869</v>
      </c>
      <c r="G516" s="3">
        <v>416.6</v>
      </c>
      <c r="H516" s="3">
        <v>5.0</v>
      </c>
      <c r="I516" s="3">
        <v>60.7</v>
      </c>
      <c r="J516" s="3">
        <v>676.0</v>
      </c>
      <c r="K516" s="3" t="s">
        <v>83</v>
      </c>
      <c r="M516" s="3" t="s">
        <v>1884</v>
      </c>
      <c r="O516" s="3" t="s">
        <v>1885</v>
      </c>
      <c r="Q516" s="3" t="s">
        <v>466</v>
      </c>
    </row>
    <row r="517" ht="15.75" customHeight="1">
      <c r="A517" s="3">
        <v>486.0</v>
      </c>
      <c r="B517" s="3" t="s">
        <v>1881</v>
      </c>
      <c r="C517" s="3" t="s">
        <v>1882</v>
      </c>
      <c r="D517" s="3" t="s">
        <v>1883</v>
      </c>
      <c r="E517" s="3" t="s">
        <v>1868</v>
      </c>
      <c r="F517" s="3" t="s">
        <v>1869</v>
      </c>
      <c r="G517" s="3">
        <v>416.6</v>
      </c>
      <c r="H517" s="3">
        <v>5.0</v>
      </c>
      <c r="I517" s="3">
        <v>60.7</v>
      </c>
      <c r="J517" s="3">
        <v>676.0</v>
      </c>
      <c r="K517" s="3" t="s">
        <v>83</v>
      </c>
      <c r="M517" s="3" t="s">
        <v>1884</v>
      </c>
      <c r="O517" s="3" t="s">
        <v>1885</v>
      </c>
      <c r="Q517" s="3" t="s">
        <v>466</v>
      </c>
    </row>
    <row r="518" ht="15.75" customHeight="1">
      <c r="A518" s="3">
        <v>487.0</v>
      </c>
      <c r="B518" s="3" t="s">
        <v>1886</v>
      </c>
      <c r="C518" s="3" t="s">
        <v>1882</v>
      </c>
      <c r="D518" s="3" t="s">
        <v>1883</v>
      </c>
      <c r="E518" s="3" t="s">
        <v>1887</v>
      </c>
      <c r="F518" s="3" t="s">
        <v>1888</v>
      </c>
      <c r="G518" s="3">
        <v>750.7</v>
      </c>
      <c r="H518" s="3">
        <v>4.0</v>
      </c>
      <c r="I518" s="3">
        <v>48.0</v>
      </c>
      <c r="J518" s="3">
        <v>0.0</v>
      </c>
    </row>
    <row r="519" ht="15.75" customHeight="1">
      <c r="A519" s="3">
        <v>488.0</v>
      </c>
      <c r="B519" s="3" t="s">
        <v>1886</v>
      </c>
      <c r="C519" s="3" t="s">
        <v>1882</v>
      </c>
      <c r="D519" s="3" t="s">
        <v>1883</v>
      </c>
      <c r="E519" s="3" t="s">
        <v>1887</v>
      </c>
      <c r="F519" s="3" t="s">
        <v>1888</v>
      </c>
      <c r="G519" s="3">
        <v>750.7</v>
      </c>
      <c r="H519" s="3">
        <v>4.0</v>
      </c>
      <c r="I519" s="3">
        <v>48.0</v>
      </c>
      <c r="J519" s="3">
        <v>0.0</v>
      </c>
    </row>
    <row r="520" ht="15.75" customHeight="1">
      <c r="A520" s="3">
        <v>489.0</v>
      </c>
      <c r="B520" s="3" t="s">
        <v>1889</v>
      </c>
      <c r="C520" s="3" t="s">
        <v>1882</v>
      </c>
      <c r="D520" s="3" t="s">
        <v>1883</v>
      </c>
      <c r="E520" s="3" t="s">
        <v>1890</v>
      </c>
      <c r="F520" s="3" t="s">
        <v>1891</v>
      </c>
      <c r="G520" s="3">
        <v>364.5</v>
      </c>
      <c r="H520" s="3">
        <v>4.0</v>
      </c>
      <c r="I520" s="3">
        <v>25.0</v>
      </c>
      <c r="J520" s="3">
        <v>0.0</v>
      </c>
      <c r="K520" s="3" t="s">
        <v>96</v>
      </c>
      <c r="M520" s="3" t="s">
        <v>537</v>
      </c>
      <c r="O520" s="3" t="s">
        <v>81</v>
      </c>
      <c r="Q520" s="3" t="s">
        <v>82</v>
      </c>
      <c r="S520" s="3" t="s">
        <v>1183</v>
      </c>
      <c r="U520" s="3" t="s">
        <v>84</v>
      </c>
      <c r="W520" s="3" t="s">
        <v>787</v>
      </c>
      <c r="Y520" s="3" t="s">
        <v>687</v>
      </c>
      <c r="AA520" s="3" t="s">
        <v>1892</v>
      </c>
      <c r="AC520" s="3" t="s">
        <v>714</v>
      </c>
      <c r="AE520" s="3" t="s">
        <v>497</v>
      </c>
      <c r="AG520" s="3" t="s">
        <v>280</v>
      </c>
    </row>
    <row r="521" ht="15.75" customHeight="1">
      <c r="A521" s="3">
        <v>490.0</v>
      </c>
      <c r="B521" s="3" t="s">
        <v>1893</v>
      </c>
      <c r="C521" s="3" t="s">
        <v>1882</v>
      </c>
      <c r="D521" s="3" t="s">
        <v>1883</v>
      </c>
      <c r="E521" s="3" t="s">
        <v>1890</v>
      </c>
      <c r="F521" s="3" t="s">
        <v>1891</v>
      </c>
      <c r="G521" s="3">
        <v>364.5</v>
      </c>
      <c r="H521" s="3">
        <v>4.0</v>
      </c>
      <c r="I521" s="3">
        <v>25.0</v>
      </c>
      <c r="J521" s="3">
        <v>0.0</v>
      </c>
      <c r="K521" s="3" t="s">
        <v>96</v>
      </c>
    </row>
    <row r="522" ht="15.75" customHeight="1">
      <c r="A522" s="3">
        <v>491.0</v>
      </c>
      <c r="B522" s="3" t="s">
        <v>1894</v>
      </c>
      <c r="C522" s="3" t="s">
        <v>1882</v>
      </c>
      <c r="D522" s="3" t="s">
        <v>1883</v>
      </c>
      <c r="E522" s="3" t="s">
        <v>1895</v>
      </c>
      <c r="F522" s="3" t="s">
        <v>1896</v>
      </c>
      <c r="G522" s="3">
        <v>713.7</v>
      </c>
      <c r="H522" s="3">
        <v>15.0</v>
      </c>
      <c r="I522" s="3">
        <v>47.0</v>
      </c>
      <c r="J522" s="3">
        <v>0.0</v>
      </c>
      <c r="K522" s="3" t="s">
        <v>566</v>
      </c>
      <c r="M522" s="3" t="s">
        <v>1897</v>
      </c>
    </row>
    <row r="523" ht="15.75" customHeight="1">
      <c r="A523" s="3">
        <v>492.0</v>
      </c>
      <c r="B523" s="3" t="s">
        <v>1898</v>
      </c>
      <c r="C523" s="3" t="s">
        <v>1882</v>
      </c>
      <c r="D523" s="3" t="s">
        <v>1883</v>
      </c>
      <c r="E523" s="3" t="s">
        <v>1895</v>
      </c>
      <c r="F523" s="3" t="s">
        <v>1896</v>
      </c>
      <c r="G523" s="3">
        <v>713.7</v>
      </c>
      <c r="H523" s="3">
        <v>15.0</v>
      </c>
      <c r="I523" s="3">
        <v>47.0</v>
      </c>
      <c r="J523" s="3">
        <v>0.0</v>
      </c>
      <c r="K523" s="3" t="s">
        <v>1899</v>
      </c>
      <c r="M523" s="3" t="s">
        <v>1900</v>
      </c>
      <c r="O523" s="3" t="s">
        <v>1901</v>
      </c>
    </row>
    <row r="524" ht="15.75" customHeight="1">
      <c r="A524" s="3">
        <v>493.0</v>
      </c>
      <c r="B524" s="3" t="s">
        <v>1898</v>
      </c>
      <c r="C524" s="3" t="s">
        <v>1882</v>
      </c>
      <c r="D524" s="3" t="s">
        <v>1883</v>
      </c>
      <c r="E524" s="3" t="s">
        <v>1895</v>
      </c>
      <c r="F524" s="3" t="s">
        <v>1896</v>
      </c>
      <c r="G524" s="3">
        <v>713.7</v>
      </c>
      <c r="H524" s="3">
        <v>15.0</v>
      </c>
      <c r="I524" s="3">
        <v>47.0</v>
      </c>
      <c r="J524" s="3">
        <v>0.0</v>
      </c>
      <c r="K524" s="3" t="s">
        <v>1899</v>
      </c>
      <c r="M524" s="3" t="s">
        <v>1900</v>
      </c>
      <c r="O524" s="3" t="s">
        <v>1901</v>
      </c>
    </row>
    <row r="525" ht="15.75" customHeight="1">
      <c r="A525" s="3">
        <v>494.0</v>
      </c>
      <c r="B525" s="3" t="s">
        <v>1902</v>
      </c>
      <c r="C525" s="3" t="s">
        <v>1903</v>
      </c>
      <c r="D525" s="3" t="s">
        <v>1904</v>
      </c>
      <c r="E525" s="3" t="s">
        <v>1895</v>
      </c>
      <c r="F525" s="3" t="s">
        <v>1896</v>
      </c>
      <c r="G525" s="3">
        <v>713.7</v>
      </c>
      <c r="H525" s="3">
        <v>15.0</v>
      </c>
      <c r="I525" s="3">
        <v>47.0</v>
      </c>
      <c r="J525" s="3">
        <v>0.0</v>
      </c>
      <c r="K525" s="3" t="s">
        <v>1905</v>
      </c>
      <c r="L525" s="3">
        <f t="shared" ref="L525:L526" si="78">1.11/61.544</f>
        <v>0.01803587677</v>
      </c>
      <c r="M525" s="3" t="s">
        <v>1906</v>
      </c>
      <c r="N525" s="3">
        <f t="shared" ref="N525:N526" si="79">1.11/61.544</f>
        <v>0.01803587677</v>
      </c>
      <c r="O525" s="3" t="s">
        <v>391</v>
      </c>
      <c r="P525" s="3">
        <f t="shared" ref="P525:P526" si="80">59.2/61.544</f>
        <v>0.9619134278</v>
      </c>
      <c r="Q525" s="3" t="s">
        <v>1241</v>
      </c>
      <c r="R525" s="3">
        <f t="shared" ref="R525:R526" si="81">0.074/61.544</f>
        <v>0.001202391785</v>
      </c>
    </row>
    <row r="526" ht="15.75" customHeight="1">
      <c r="A526" s="3">
        <v>495.0</v>
      </c>
      <c r="B526" s="3" t="s">
        <v>1902</v>
      </c>
      <c r="C526" s="3" t="s">
        <v>1903</v>
      </c>
      <c r="D526" s="3" t="s">
        <v>1904</v>
      </c>
      <c r="E526" s="3" t="s">
        <v>1895</v>
      </c>
      <c r="F526" s="3" t="s">
        <v>1896</v>
      </c>
      <c r="G526" s="3">
        <v>713.7</v>
      </c>
      <c r="H526" s="3">
        <v>15.0</v>
      </c>
      <c r="I526" s="3">
        <v>47.0</v>
      </c>
      <c r="J526" s="3">
        <v>0.0</v>
      </c>
      <c r="K526" s="3" t="s">
        <v>1905</v>
      </c>
      <c r="L526" s="3">
        <f t="shared" si="78"/>
        <v>0.01803587677</v>
      </c>
      <c r="M526" s="3" t="s">
        <v>1906</v>
      </c>
      <c r="N526" s="3">
        <f t="shared" si="79"/>
        <v>0.01803587677</v>
      </c>
      <c r="O526" s="3" t="s">
        <v>391</v>
      </c>
      <c r="P526" s="3">
        <f t="shared" si="80"/>
        <v>0.9619134278</v>
      </c>
      <c r="Q526" s="3" t="s">
        <v>1241</v>
      </c>
      <c r="R526" s="3">
        <f t="shared" si="81"/>
        <v>0.001202391785</v>
      </c>
    </row>
    <row r="527" ht="15.75" customHeight="1">
      <c r="A527" s="3">
        <v>496.0</v>
      </c>
      <c r="B527" s="3" t="s">
        <v>1907</v>
      </c>
      <c r="C527" s="3" t="s">
        <v>1908</v>
      </c>
      <c r="D527" s="3" t="s">
        <v>1909</v>
      </c>
      <c r="E527" s="3" t="s">
        <v>1910</v>
      </c>
      <c r="F527" s="3" t="s">
        <v>1911</v>
      </c>
      <c r="G527" s="3">
        <v>344.31</v>
      </c>
      <c r="H527" s="3">
        <v>-5.2</v>
      </c>
      <c r="I527" s="3">
        <v>201.0</v>
      </c>
      <c r="J527" s="3">
        <v>343.0</v>
      </c>
      <c r="K527" s="3" t="s">
        <v>1912</v>
      </c>
      <c r="M527" s="3" t="s">
        <v>1913</v>
      </c>
      <c r="O527" s="3" t="s">
        <v>550</v>
      </c>
      <c r="Q527" s="3" t="s">
        <v>135</v>
      </c>
    </row>
    <row r="528" ht="15.75" customHeight="1">
      <c r="A528" s="3">
        <v>496.0</v>
      </c>
      <c r="B528" s="3" t="s">
        <v>1907</v>
      </c>
      <c r="C528" s="3" t="s">
        <v>1908</v>
      </c>
      <c r="D528" s="3" t="s">
        <v>1909</v>
      </c>
      <c r="E528" s="3" t="s">
        <v>1878</v>
      </c>
      <c r="K528" s="3" t="s">
        <v>1912</v>
      </c>
      <c r="M528" s="3" t="s">
        <v>1913</v>
      </c>
      <c r="O528" s="3" t="s">
        <v>550</v>
      </c>
      <c r="Q528" s="3" t="s">
        <v>135</v>
      </c>
    </row>
    <row r="529" ht="15.75" customHeight="1">
      <c r="A529" s="3">
        <v>497.0</v>
      </c>
      <c r="B529" s="3" t="s">
        <v>1907</v>
      </c>
      <c r="C529" s="3" t="s">
        <v>1908</v>
      </c>
      <c r="D529" s="3" t="s">
        <v>1909</v>
      </c>
      <c r="E529" s="3" t="s">
        <v>1878</v>
      </c>
      <c r="K529" s="3" t="s">
        <v>1912</v>
      </c>
      <c r="M529" s="3" t="s">
        <v>1913</v>
      </c>
      <c r="O529" s="3" t="s">
        <v>550</v>
      </c>
      <c r="Q529" s="3" t="s">
        <v>135</v>
      </c>
    </row>
    <row r="530" ht="15.75" customHeight="1">
      <c r="A530" s="3">
        <v>498.0</v>
      </c>
      <c r="B530" s="3" t="s">
        <v>1914</v>
      </c>
      <c r="C530" s="3" t="s">
        <v>1915</v>
      </c>
      <c r="D530" s="3" t="s">
        <v>1916</v>
      </c>
      <c r="E530" s="3" t="s">
        <v>1917</v>
      </c>
      <c r="K530" s="3" t="s">
        <v>1918</v>
      </c>
      <c r="M530" s="3" t="s">
        <v>948</v>
      </c>
      <c r="O530" s="3" t="s">
        <v>1919</v>
      </c>
      <c r="Q530" s="3" t="s">
        <v>784</v>
      </c>
      <c r="S530" s="3" t="s">
        <v>84</v>
      </c>
    </row>
    <row r="531" ht="15.75" customHeight="1">
      <c r="A531" s="3">
        <v>498.0</v>
      </c>
      <c r="B531" s="3" t="s">
        <v>1914</v>
      </c>
      <c r="C531" s="3" t="s">
        <v>1915</v>
      </c>
      <c r="D531" s="3" t="s">
        <v>1916</v>
      </c>
      <c r="E531" s="3" t="s">
        <v>1567</v>
      </c>
      <c r="F531" s="3" t="s">
        <v>1920</v>
      </c>
      <c r="G531" s="3">
        <v>681.8</v>
      </c>
      <c r="H531" s="3">
        <v>1.0</v>
      </c>
      <c r="I531" s="3">
        <v>32.0</v>
      </c>
      <c r="J531" s="3">
        <v>0.0</v>
      </c>
      <c r="K531" s="3" t="s">
        <v>1918</v>
      </c>
      <c r="M531" s="3" t="s">
        <v>948</v>
      </c>
      <c r="O531" s="3" t="s">
        <v>1919</v>
      </c>
      <c r="Q531" s="3" t="s">
        <v>784</v>
      </c>
      <c r="S531" s="3" t="s">
        <v>84</v>
      </c>
    </row>
    <row r="532" ht="15.75" customHeight="1">
      <c r="A532" s="3">
        <v>499.0</v>
      </c>
      <c r="B532" s="3" t="s">
        <v>1914</v>
      </c>
      <c r="C532" s="3" t="s">
        <v>1915</v>
      </c>
      <c r="D532" s="3" t="s">
        <v>1916</v>
      </c>
      <c r="E532" s="3" t="s">
        <v>1921</v>
      </c>
      <c r="F532" s="3" t="s">
        <v>1922</v>
      </c>
      <c r="G532" s="3">
        <v>365.8</v>
      </c>
      <c r="H532" s="3">
        <v>2.0</v>
      </c>
      <c r="I532" s="3">
        <v>25.0</v>
      </c>
      <c r="J532" s="3">
        <v>0.0</v>
      </c>
      <c r="K532" s="3" t="s">
        <v>1918</v>
      </c>
      <c r="M532" s="3" t="s">
        <v>948</v>
      </c>
      <c r="O532" s="3" t="s">
        <v>1919</v>
      </c>
      <c r="Q532" s="3" t="s">
        <v>784</v>
      </c>
      <c r="S532" s="3" t="s">
        <v>84</v>
      </c>
    </row>
    <row r="533" ht="15.75" customHeight="1">
      <c r="A533" s="3">
        <v>500.0</v>
      </c>
      <c r="B533" s="3" t="s">
        <v>1923</v>
      </c>
      <c r="C533" s="3" t="s">
        <v>1924</v>
      </c>
      <c r="D533" s="3" t="s">
        <v>1925</v>
      </c>
      <c r="E533" s="3" t="s">
        <v>1921</v>
      </c>
      <c r="F533" s="3" t="s">
        <v>1922</v>
      </c>
      <c r="G533" s="3">
        <v>365.8</v>
      </c>
      <c r="H533" s="3">
        <v>2.0</v>
      </c>
      <c r="I533" s="3">
        <v>25.0</v>
      </c>
      <c r="J533" s="3">
        <v>0.0</v>
      </c>
      <c r="K533" s="3" t="s">
        <v>155</v>
      </c>
      <c r="M533" s="3" t="s">
        <v>1926</v>
      </c>
      <c r="O533" s="3" t="s">
        <v>1927</v>
      </c>
      <c r="Q533" s="3" t="s">
        <v>405</v>
      </c>
      <c r="S533" s="3" t="s">
        <v>406</v>
      </c>
      <c r="U533" s="3" t="s">
        <v>158</v>
      </c>
    </row>
    <row r="534" ht="15.75" customHeight="1">
      <c r="A534" s="3">
        <v>501.0</v>
      </c>
      <c r="B534" s="3" t="s">
        <v>1923</v>
      </c>
      <c r="C534" s="3" t="s">
        <v>1924</v>
      </c>
      <c r="D534" s="3" t="s">
        <v>1925</v>
      </c>
      <c r="E534" s="3" t="s">
        <v>1921</v>
      </c>
      <c r="F534" s="3" t="s">
        <v>1922</v>
      </c>
      <c r="G534" s="3">
        <v>365.8</v>
      </c>
      <c r="H534" s="3">
        <v>2.0</v>
      </c>
      <c r="I534" s="3">
        <v>25.0</v>
      </c>
      <c r="J534" s="3">
        <v>0.0</v>
      </c>
      <c r="K534" s="3" t="s">
        <v>155</v>
      </c>
      <c r="M534" s="3" t="s">
        <v>1926</v>
      </c>
      <c r="O534" s="3" t="s">
        <v>1927</v>
      </c>
      <c r="Q534" s="3" t="s">
        <v>405</v>
      </c>
      <c r="S534" s="3" t="s">
        <v>406</v>
      </c>
      <c r="U534" s="3" t="s">
        <v>158</v>
      </c>
    </row>
    <row r="535" ht="15.75" customHeight="1">
      <c r="A535" s="3">
        <v>502.0</v>
      </c>
      <c r="B535" s="3" t="s">
        <v>1928</v>
      </c>
      <c r="C535" s="3" t="s">
        <v>456</v>
      </c>
      <c r="D535" s="3" t="s">
        <v>1929</v>
      </c>
      <c r="E535" s="3" t="s">
        <v>1878</v>
      </c>
      <c r="K535" s="3" t="s">
        <v>411</v>
      </c>
      <c r="M535" s="3" t="s">
        <v>459</v>
      </c>
      <c r="O535" s="3" t="s">
        <v>155</v>
      </c>
      <c r="Q535" s="3" t="s">
        <v>644</v>
      </c>
    </row>
    <row r="536" ht="15.75" customHeight="1">
      <c r="A536" s="3">
        <v>503.0</v>
      </c>
      <c r="B536" s="3" t="s">
        <v>1928</v>
      </c>
      <c r="C536" s="3" t="s">
        <v>456</v>
      </c>
      <c r="D536" s="3" t="s">
        <v>1929</v>
      </c>
      <c r="E536" s="3" t="s">
        <v>1878</v>
      </c>
      <c r="K536" s="3" t="s">
        <v>411</v>
      </c>
      <c r="M536" s="3" t="s">
        <v>459</v>
      </c>
      <c r="O536" s="3" t="s">
        <v>155</v>
      </c>
    </row>
    <row r="537" ht="15.75" customHeight="1">
      <c r="A537" s="3">
        <v>504.0</v>
      </c>
      <c r="B537" s="3" t="s">
        <v>1930</v>
      </c>
      <c r="C537" s="3" t="s">
        <v>1931</v>
      </c>
      <c r="D537" s="3" t="s">
        <v>1904</v>
      </c>
      <c r="E537" s="3" t="s">
        <v>1921</v>
      </c>
      <c r="F537" s="3" t="s">
        <v>1922</v>
      </c>
      <c r="G537" s="3">
        <v>365.8</v>
      </c>
      <c r="H537" s="3">
        <v>2.0</v>
      </c>
      <c r="I537" s="3">
        <v>25.0</v>
      </c>
      <c r="J537" s="3">
        <v>0.0</v>
      </c>
      <c r="K537" s="3" t="s">
        <v>1932</v>
      </c>
      <c r="L537" s="3">
        <f t="shared" ref="L537:L538" si="82">0.05/20.9</f>
        <v>0.002392344498</v>
      </c>
      <c r="M537" s="3" t="s">
        <v>1601</v>
      </c>
      <c r="N537" s="3">
        <f t="shared" ref="N537:N538" si="83">10/20/9</f>
        <v>0.05555555556</v>
      </c>
      <c r="O537" s="3" t="s">
        <v>1933</v>
      </c>
      <c r="P537" s="3">
        <f t="shared" ref="P537:P538" si="84">0.05/20.9</f>
        <v>0.002392344498</v>
      </c>
      <c r="Q537" s="3" t="s">
        <v>1934</v>
      </c>
      <c r="R537" s="3">
        <f t="shared" ref="R537:R538" si="85">2.62/20.9</f>
        <v>0.1253588517</v>
      </c>
      <c r="S537" s="3" t="s">
        <v>155</v>
      </c>
      <c r="T537" s="3">
        <f t="shared" ref="T537:T538" si="86">8/20.9</f>
        <v>0.3827751196</v>
      </c>
    </row>
    <row r="538" ht="15.75" customHeight="1">
      <c r="A538" s="3">
        <v>505.0</v>
      </c>
      <c r="B538" s="3" t="s">
        <v>1930</v>
      </c>
      <c r="C538" s="3" t="s">
        <v>1931</v>
      </c>
      <c r="D538" s="3" t="s">
        <v>1904</v>
      </c>
      <c r="E538" s="3" t="s">
        <v>1935</v>
      </c>
      <c r="F538" s="3" t="s">
        <v>1936</v>
      </c>
      <c r="G538" s="3">
        <v>425.5</v>
      </c>
      <c r="H538" s="3">
        <v>2.0</v>
      </c>
      <c r="I538" s="3">
        <v>29.0</v>
      </c>
      <c r="J538" s="3">
        <v>0.0</v>
      </c>
      <c r="K538" s="3" t="s">
        <v>1932</v>
      </c>
      <c r="L538" s="3">
        <f t="shared" si="82"/>
        <v>0.002392344498</v>
      </c>
      <c r="M538" s="3" t="s">
        <v>1601</v>
      </c>
      <c r="N538" s="3">
        <f t="shared" si="83"/>
        <v>0.05555555556</v>
      </c>
      <c r="O538" s="3" t="s">
        <v>1933</v>
      </c>
      <c r="P538" s="3">
        <f t="shared" si="84"/>
        <v>0.002392344498</v>
      </c>
      <c r="Q538" s="3" t="s">
        <v>1934</v>
      </c>
      <c r="R538" s="3">
        <f t="shared" si="85"/>
        <v>0.1253588517</v>
      </c>
      <c r="S538" s="3" t="s">
        <v>155</v>
      </c>
      <c r="T538" s="3">
        <f t="shared" si="86"/>
        <v>0.3827751196</v>
      </c>
    </row>
    <row r="539" ht="15.75" customHeight="1">
      <c r="A539" s="3">
        <v>506.0</v>
      </c>
      <c r="B539" s="3" t="s">
        <v>1937</v>
      </c>
      <c r="C539" s="3" t="s">
        <v>1938</v>
      </c>
      <c r="D539" s="3" t="s">
        <v>1939</v>
      </c>
      <c r="E539" s="3" t="s">
        <v>1940</v>
      </c>
      <c r="K539" s="3" t="s">
        <v>1941</v>
      </c>
      <c r="L539" s="3">
        <f t="shared" ref="L539:L543" si="87">0.35/36.39</f>
        <v>0.00961802693</v>
      </c>
      <c r="M539" s="3" t="s">
        <v>157</v>
      </c>
      <c r="N539" s="3">
        <f t="shared" ref="N539:N544" si="88">0.02/36.39</f>
        <v>0.0005496015389</v>
      </c>
      <c r="O539" s="3" t="s">
        <v>320</v>
      </c>
      <c r="P539" s="3">
        <f t="shared" ref="P539:P540" si="89">0.02/36.39</f>
        <v>0.0005496015389</v>
      </c>
      <c r="Q539" s="3" t="s">
        <v>338</v>
      </c>
      <c r="R539" s="3">
        <f t="shared" ref="R539:R541" si="90">30/36.39</f>
        <v>0.8244023083</v>
      </c>
      <c r="S539" s="3" t="s">
        <v>135</v>
      </c>
    </row>
    <row r="540" ht="15.75" customHeight="1">
      <c r="A540" s="3">
        <v>507.0</v>
      </c>
      <c r="B540" s="3" t="s">
        <v>1937</v>
      </c>
      <c r="C540" s="3" t="s">
        <v>1938</v>
      </c>
      <c r="D540" s="3" t="s">
        <v>1939</v>
      </c>
      <c r="E540" s="3" t="s">
        <v>1942</v>
      </c>
      <c r="F540" s="3" t="s">
        <v>1943</v>
      </c>
      <c r="G540" s="3">
        <v>352.5</v>
      </c>
      <c r="H540" s="3">
        <v>2.8</v>
      </c>
      <c r="I540" s="3">
        <v>94.8</v>
      </c>
      <c r="J540" s="3">
        <v>469.0</v>
      </c>
      <c r="K540" s="3" t="s">
        <v>1941</v>
      </c>
      <c r="L540" s="3">
        <f t="shared" si="87"/>
        <v>0.00961802693</v>
      </c>
      <c r="M540" s="3" t="s">
        <v>157</v>
      </c>
      <c r="N540" s="3">
        <f t="shared" si="88"/>
        <v>0.0005496015389</v>
      </c>
      <c r="O540" s="3" t="s">
        <v>320</v>
      </c>
      <c r="P540" s="3">
        <f t="shared" si="89"/>
        <v>0.0005496015389</v>
      </c>
      <c r="Q540" s="3" t="s">
        <v>338</v>
      </c>
      <c r="R540" s="3">
        <f t="shared" si="90"/>
        <v>0.8244023083</v>
      </c>
      <c r="S540" s="3" t="s">
        <v>135</v>
      </c>
    </row>
    <row r="541" ht="15.75" customHeight="1">
      <c r="A541" s="3">
        <v>508.0</v>
      </c>
      <c r="B541" s="3" t="s">
        <v>1944</v>
      </c>
      <c r="C541" s="3" t="s">
        <v>1938</v>
      </c>
      <c r="D541" s="3" t="s">
        <v>1939</v>
      </c>
      <c r="E541" s="3" t="s">
        <v>1942</v>
      </c>
      <c r="K541" s="3" t="s">
        <v>1941</v>
      </c>
      <c r="L541" s="3">
        <f t="shared" si="87"/>
        <v>0.00961802693</v>
      </c>
      <c r="M541" s="3" t="s">
        <v>157</v>
      </c>
      <c r="N541" s="3">
        <f t="shared" si="88"/>
        <v>0.0005496015389</v>
      </c>
      <c r="O541" s="3" t="s">
        <v>320</v>
      </c>
      <c r="P541" s="3">
        <f>0.01/36.39</f>
        <v>0.0002748007694</v>
      </c>
      <c r="Q541" s="3" t="s">
        <v>338</v>
      </c>
      <c r="R541" s="3">
        <f t="shared" si="90"/>
        <v>0.8244023083</v>
      </c>
      <c r="S541" s="3" t="s">
        <v>135</v>
      </c>
    </row>
    <row r="542" ht="15.75" customHeight="1">
      <c r="A542" s="3">
        <v>509.0</v>
      </c>
      <c r="B542" s="3" t="s">
        <v>1945</v>
      </c>
      <c r="C542" s="3" t="s">
        <v>1946</v>
      </c>
      <c r="D542" s="3" t="s">
        <v>1939</v>
      </c>
      <c r="E542" s="3" t="s">
        <v>1947</v>
      </c>
      <c r="K542" s="3" t="s">
        <v>1941</v>
      </c>
      <c r="L542" s="3">
        <f t="shared" si="87"/>
        <v>0.00961802693</v>
      </c>
      <c r="M542" s="3" t="s">
        <v>157</v>
      </c>
      <c r="N542" s="3">
        <f t="shared" si="88"/>
        <v>0.0005496015389</v>
      </c>
      <c r="O542" s="3" t="s">
        <v>338</v>
      </c>
      <c r="P542" s="3">
        <f>30/36.39</f>
        <v>0.8244023083</v>
      </c>
      <c r="Q542" s="3" t="s">
        <v>135</v>
      </c>
    </row>
    <row r="543" ht="15.75" customHeight="1">
      <c r="A543" s="3">
        <v>510.0</v>
      </c>
      <c r="B543" s="3" t="s">
        <v>1948</v>
      </c>
      <c r="C543" s="3" t="s">
        <v>1949</v>
      </c>
      <c r="D543" s="3" t="s">
        <v>1939</v>
      </c>
      <c r="E543" s="3" t="s">
        <v>1950</v>
      </c>
      <c r="K543" s="3" t="s">
        <v>1941</v>
      </c>
      <c r="L543" s="3">
        <f t="shared" si="87"/>
        <v>0.00961802693</v>
      </c>
      <c r="M543" s="3" t="s">
        <v>157</v>
      </c>
      <c r="N543" s="3">
        <f t="shared" si="88"/>
        <v>0.0005496015389</v>
      </c>
      <c r="O543" s="3" t="s">
        <v>320</v>
      </c>
      <c r="P543" s="3">
        <f>0.02/36.39</f>
        <v>0.0005496015389</v>
      </c>
      <c r="Q543" s="3" t="s">
        <v>338</v>
      </c>
      <c r="R543" s="3">
        <f>30/36.39</f>
        <v>0.8244023083</v>
      </c>
      <c r="S543" s="3" t="s">
        <v>135</v>
      </c>
    </row>
    <row r="544" ht="15.75" customHeight="1">
      <c r="A544" s="3">
        <v>511.0</v>
      </c>
      <c r="B544" s="3" t="s">
        <v>1951</v>
      </c>
      <c r="C544" s="3" t="s">
        <v>1952</v>
      </c>
      <c r="D544" s="3" t="s">
        <v>1939</v>
      </c>
      <c r="E544" s="3" t="s">
        <v>1953</v>
      </c>
      <c r="F544" s="3" t="s">
        <v>1954</v>
      </c>
      <c r="G544" s="3">
        <v>192.12</v>
      </c>
      <c r="H544" s="3">
        <v>-1.7</v>
      </c>
      <c r="I544" s="3">
        <v>132.0</v>
      </c>
      <c r="J544" s="3">
        <v>227.0</v>
      </c>
      <c r="K544" s="3" t="s">
        <v>1941</v>
      </c>
      <c r="L544" s="3">
        <f>0.36/36.39</f>
        <v>0.0098928277</v>
      </c>
      <c r="M544" s="3" t="s">
        <v>157</v>
      </c>
      <c r="N544" s="3">
        <f t="shared" si="88"/>
        <v>0.0005496015389</v>
      </c>
      <c r="O544" s="3" t="s">
        <v>338</v>
      </c>
      <c r="P544" s="3">
        <f>30/36.39</f>
        <v>0.8244023083</v>
      </c>
      <c r="Q544" s="3" t="s">
        <v>135</v>
      </c>
    </row>
    <row r="545" ht="15.75" customHeight="1">
      <c r="A545" s="3">
        <v>512.0</v>
      </c>
      <c r="B545" s="3" t="s">
        <v>1955</v>
      </c>
      <c r="C545" s="3" t="s">
        <v>1956</v>
      </c>
      <c r="D545" s="3" t="s">
        <v>1957</v>
      </c>
      <c r="E545" s="3" t="s">
        <v>358</v>
      </c>
      <c r="K545" s="3" t="s">
        <v>338</v>
      </c>
      <c r="L545" s="3">
        <f>47/64.1</f>
        <v>0.7332293292</v>
      </c>
      <c r="M545" s="3" t="s">
        <v>1422</v>
      </c>
      <c r="N545" s="3">
        <f>5/64.1</f>
        <v>0.07800312012</v>
      </c>
      <c r="O545" s="3" t="s">
        <v>1099</v>
      </c>
      <c r="P545" s="3">
        <f>1.5/64.1</f>
        <v>0.02340093604</v>
      </c>
      <c r="Q545" s="3" t="s">
        <v>1958</v>
      </c>
      <c r="R545" s="3">
        <f>0.6/64.1</f>
        <v>0.009360374415</v>
      </c>
      <c r="S545" s="3" t="s">
        <v>158</v>
      </c>
    </row>
    <row r="546" ht="15.75" customHeight="1">
      <c r="A546" s="3">
        <v>513.0</v>
      </c>
      <c r="B546" s="3" t="s">
        <v>1959</v>
      </c>
      <c r="C546" s="3" t="s">
        <v>1903</v>
      </c>
      <c r="D546" s="3" t="s">
        <v>1904</v>
      </c>
      <c r="E546" s="3" t="s">
        <v>1935</v>
      </c>
      <c r="F546" s="3" t="s">
        <v>1936</v>
      </c>
      <c r="G546" s="3">
        <v>425.5</v>
      </c>
      <c r="H546" s="3">
        <v>2.0</v>
      </c>
      <c r="I546" s="3">
        <v>29.0</v>
      </c>
      <c r="J546" s="3">
        <v>0.0</v>
      </c>
      <c r="K546" s="3" t="s">
        <v>767</v>
      </c>
      <c r="L546" s="3">
        <f t="shared" ref="L546:L547" si="91">0.05/20.9</f>
        <v>0.002392344498</v>
      </c>
      <c r="M546" s="3" t="s">
        <v>693</v>
      </c>
      <c r="N546" s="3">
        <f t="shared" ref="N546:N547" si="92">10/20.9</f>
        <v>0.4784688995</v>
      </c>
      <c r="O546" s="3" t="s">
        <v>412</v>
      </c>
      <c r="P546" s="3">
        <f t="shared" ref="P546:P547" si="93">0.05/20.9</f>
        <v>0.002392344498</v>
      </c>
      <c r="Q546" s="3" t="s">
        <v>1960</v>
      </c>
      <c r="R546" s="3">
        <f t="shared" ref="R546:R547" si="94">2.62/20.9</f>
        <v>0.1253588517</v>
      </c>
      <c r="S546" s="3" t="s">
        <v>155</v>
      </c>
      <c r="T546" s="3">
        <f t="shared" ref="T546:T547" si="95">8/20.9</f>
        <v>0.3827751196</v>
      </c>
    </row>
    <row r="547" ht="15.75" customHeight="1">
      <c r="A547" s="3">
        <v>514.0</v>
      </c>
      <c r="B547" s="3" t="s">
        <v>1959</v>
      </c>
      <c r="C547" s="3" t="s">
        <v>1903</v>
      </c>
      <c r="D547" s="3" t="s">
        <v>1904</v>
      </c>
      <c r="E547" s="3" t="s">
        <v>1961</v>
      </c>
      <c r="K547" s="3" t="s">
        <v>767</v>
      </c>
      <c r="L547" s="3">
        <f t="shared" si="91"/>
        <v>0.002392344498</v>
      </c>
      <c r="M547" s="3" t="s">
        <v>693</v>
      </c>
      <c r="N547" s="3">
        <f t="shared" si="92"/>
        <v>0.4784688995</v>
      </c>
      <c r="O547" s="3" t="s">
        <v>412</v>
      </c>
      <c r="P547" s="3">
        <f t="shared" si="93"/>
        <v>0.002392344498</v>
      </c>
      <c r="Q547" s="3" t="s">
        <v>1960</v>
      </c>
      <c r="R547" s="3">
        <f t="shared" si="94"/>
        <v>0.1253588517</v>
      </c>
      <c r="S547" s="3" t="s">
        <v>155</v>
      </c>
      <c r="T547" s="3">
        <f t="shared" si="95"/>
        <v>0.3827751196</v>
      </c>
    </row>
    <row r="548" ht="15.75" customHeight="1">
      <c r="A548" s="3">
        <v>514.0</v>
      </c>
      <c r="B548" s="3" t="s">
        <v>1959</v>
      </c>
      <c r="C548" s="3" t="s">
        <v>1903</v>
      </c>
      <c r="D548" s="3" t="s">
        <v>1904</v>
      </c>
      <c r="E548" s="3" t="s">
        <v>1573</v>
      </c>
      <c r="F548" s="3" t="s">
        <v>1579</v>
      </c>
      <c r="G548" s="3">
        <v>853.9</v>
      </c>
      <c r="H548" s="3">
        <v>2.5</v>
      </c>
      <c r="I548" s="3">
        <v>221.0</v>
      </c>
      <c r="J548" s="3">
        <v>1790.0</v>
      </c>
      <c r="K548" s="3" t="s">
        <v>1905</v>
      </c>
      <c r="L548" s="3">
        <f t="shared" ref="L548:L551" si="96">1.11/61.568</f>
        <v>0.01802884615</v>
      </c>
      <c r="M548" s="3" t="s">
        <v>1906</v>
      </c>
      <c r="N548" s="3">
        <f t="shared" ref="N548:N551" si="97">1.11/61.568</f>
        <v>0.01802884615</v>
      </c>
      <c r="O548" s="3" t="s">
        <v>391</v>
      </c>
      <c r="P548" s="3">
        <f t="shared" ref="P548:P551" si="98">59.2/61.568</f>
        <v>0.9615384615</v>
      </c>
      <c r="Q548" s="3" t="s">
        <v>1241</v>
      </c>
      <c r="R548" s="3">
        <f t="shared" ref="R548:R551" si="99">0.074/61.568</f>
        <v>0.001201923077</v>
      </c>
    </row>
    <row r="549" ht="15.75" customHeight="1">
      <c r="A549" s="3">
        <v>515.0</v>
      </c>
      <c r="B549" s="3" t="s">
        <v>1962</v>
      </c>
      <c r="C549" s="3" t="s">
        <v>1963</v>
      </c>
      <c r="D549" s="3" t="s">
        <v>1904</v>
      </c>
      <c r="E549" s="3" t="s">
        <v>1964</v>
      </c>
      <c r="F549" s="3" t="s">
        <v>1965</v>
      </c>
      <c r="G549" s="3">
        <v>153.14</v>
      </c>
      <c r="H549" s="3">
        <v>1.3</v>
      </c>
      <c r="I549" s="3">
        <v>83.6</v>
      </c>
      <c r="J549" s="3">
        <v>160.0</v>
      </c>
      <c r="K549" s="3" t="s">
        <v>1905</v>
      </c>
      <c r="L549" s="3">
        <f t="shared" si="96"/>
        <v>0.01802884615</v>
      </c>
      <c r="M549" s="3" t="s">
        <v>1906</v>
      </c>
      <c r="N549" s="3">
        <f t="shared" si="97"/>
        <v>0.01802884615</v>
      </c>
      <c r="O549" s="3" t="s">
        <v>391</v>
      </c>
      <c r="P549" s="3">
        <f t="shared" si="98"/>
        <v>0.9615384615</v>
      </c>
      <c r="Q549" s="3" t="s">
        <v>1241</v>
      </c>
      <c r="R549" s="3">
        <f t="shared" si="99"/>
        <v>0.001201923077</v>
      </c>
    </row>
    <row r="550" ht="15.75" customHeight="1">
      <c r="A550" s="3">
        <v>516.0</v>
      </c>
      <c r="B550" s="3" t="s">
        <v>1962</v>
      </c>
      <c r="C550" s="3" t="s">
        <v>1963</v>
      </c>
      <c r="D550" s="3" t="s">
        <v>1904</v>
      </c>
      <c r="E550" s="3" t="s">
        <v>1966</v>
      </c>
      <c r="K550" s="3" t="s">
        <v>1905</v>
      </c>
      <c r="L550" s="3">
        <f t="shared" si="96"/>
        <v>0.01802884615</v>
      </c>
      <c r="M550" s="3" t="s">
        <v>1906</v>
      </c>
      <c r="N550" s="3">
        <f t="shared" si="97"/>
        <v>0.01802884615</v>
      </c>
      <c r="O550" s="3" t="s">
        <v>391</v>
      </c>
      <c r="P550" s="3">
        <f t="shared" si="98"/>
        <v>0.9615384615</v>
      </c>
      <c r="Q550" s="3" t="s">
        <v>1241</v>
      </c>
      <c r="R550" s="3">
        <f t="shared" si="99"/>
        <v>0.001201923077</v>
      </c>
    </row>
    <row r="551" ht="15.75" customHeight="1">
      <c r="A551" s="3">
        <v>516.0</v>
      </c>
      <c r="B551" s="3" t="s">
        <v>1962</v>
      </c>
      <c r="C551" s="3" t="s">
        <v>1963</v>
      </c>
      <c r="D551" s="3" t="s">
        <v>1904</v>
      </c>
      <c r="E551" s="3" t="s">
        <v>1573</v>
      </c>
      <c r="F551" s="3" t="s">
        <v>1579</v>
      </c>
      <c r="G551" s="3">
        <v>853.9</v>
      </c>
      <c r="H551" s="3">
        <v>2.5</v>
      </c>
      <c r="I551" s="3">
        <v>221.0</v>
      </c>
      <c r="J551" s="3">
        <v>1790.0</v>
      </c>
      <c r="K551" s="3" t="s">
        <v>1905</v>
      </c>
      <c r="L551" s="3">
        <f t="shared" si="96"/>
        <v>0.01802884615</v>
      </c>
      <c r="M551" s="3" t="s">
        <v>1906</v>
      </c>
      <c r="N551" s="3">
        <f t="shared" si="97"/>
        <v>0.01802884615</v>
      </c>
      <c r="O551" s="3" t="s">
        <v>391</v>
      </c>
      <c r="P551" s="3">
        <f t="shared" si="98"/>
        <v>0.9615384615</v>
      </c>
      <c r="Q551" s="3" t="s">
        <v>1241</v>
      </c>
      <c r="R551" s="3">
        <f t="shared" si="99"/>
        <v>0.001201923077</v>
      </c>
    </row>
    <row r="552" ht="15.75" customHeight="1">
      <c r="A552" s="3">
        <v>517.0</v>
      </c>
      <c r="B552" s="3" t="s">
        <v>1967</v>
      </c>
      <c r="C552" s="3" t="s">
        <v>1963</v>
      </c>
      <c r="D552" s="3" t="s">
        <v>1904</v>
      </c>
      <c r="E552" s="3" t="s">
        <v>1968</v>
      </c>
      <c r="F552" s="3" t="s">
        <v>1969</v>
      </c>
      <c r="G552" s="3">
        <v>1435.6</v>
      </c>
      <c r="H552" s="3">
        <v>13.0</v>
      </c>
      <c r="I552" s="3">
        <v>106.0</v>
      </c>
      <c r="J552" s="3">
        <v>0.0</v>
      </c>
      <c r="K552" s="3" t="s">
        <v>1905</v>
      </c>
      <c r="L552" s="3">
        <f t="shared" ref="L552:L553" si="100">1.11/61.79</f>
        <v>0.01796407186</v>
      </c>
      <c r="M552" s="3" t="s">
        <v>1906</v>
      </c>
      <c r="N552" s="3">
        <f t="shared" ref="N552:N553" si="101">1.11/61.79</f>
        <v>0.01796407186</v>
      </c>
      <c r="O552" s="3" t="s">
        <v>391</v>
      </c>
      <c r="P552" s="3">
        <f t="shared" ref="P552:P553" si="102">59.2/61.79</f>
        <v>0.9580838323</v>
      </c>
      <c r="Q552" s="3" t="s">
        <v>1241</v>
      </c>
      <c r="R552" s="3">
        <f t="shared" ref="R552:R553" si="103">0.074/61.79</f>
        <v>0.00119760479</v>
      </c>
    </row>
    <row r="553" ht="15.75" customHeight="1">
      <c r="A553" s="3">
        <v>518.0</v>
      </c>
      <c r="B553" s="3" t="s">
        <v>1967</v>
      </c>
      <c r="C553" s="3" t="s">
        <v>1963</v>
      </c>
      <c r="D553" s="3" t="s">
        <v>1904</v>
      </c>
      <c r="E553" s="3" t="s">
        <v>1970</v>
      </c>
      <c r="F553" s="3" t="s">
        <v>1971</v>
      </c>
      <c r="G553" s="3">
        <v>373.9</v>
      </c>
      <c r="H553" s="3">
        <v>2.0</v>
      </c>
      <c r="I553" s="3">
        <v>26.0</v>
      </c>
      <c r="J553" s="3">
        <v>0.0</v>
      </c>
      <c r="K553" s="3" t="s">
        <v>1905</v>
      </c>
      <c r="L553" s="3">
        <f t="shared" si="100"/>
        <v>0.01796407186</v>
      </c>
      <c r="M553" s="3" t="s">
        <v>1906</v>
      </c>
      <c r="N553" s="3">
        <f t="shared" si="101"/>
        <v>0.01796407186</v>
      </c>
      <c r="O553" s="3" t="s">
        <v>391</v>
      </c>
      <c r="P553" s="3">
        <f t="shared" si="102"/>
        <v>0.9580838323</v>
      </c>
      <c r="Q553" s="3" t="s">
        <v>1241</v>
      </c>
      <c r="R553" s="3">
        <f t="shared" si="103"/>
        <v>0.00119760479</v>
      </c>
    </row>
    <row r="554" ht="15.75" customHeight="1">
      <c r="A554" s="3">
        <v>519.0</v>
      </c>
      <c r="B554" s="3" t="s">
        <v>1972</v>
      </c>
      <c r="C554" s="3" t="s">
        <v>1963</v>
      </c>
      <c r="D554" s="3" t="s">
        <v>1904</v>
      </c>
      <c r="E554" s="3" t="s">
        <v>1970</v>
      </c>
      <c r="F554" s="3" t="s">
        <v>1971</v>
      </c>
      <c r="G554" s="3">
        <v>373.9</v>
      </c>
      <c r="H554" s="3">
        <v>2.0</v>
      </c>
      <c r="I554" s="3">
        <v>26.0</v>
      </c>
      <c r="J554" s="3">
        <v>0.0</v>
      </c>
      <c r="K554" s="3" t="s">
        <v>78</v>
      </c>
      <c r="M554" s="3" t="s">
        <v>79</v>
      </c>
      <c r="O554" s="3" t="s">
        <v>81</v>
      </c>
      <c r="Q554" s="3" t="s">
        <v>585</v>
      </c>
    </row>
    <row r="555" ht="15.75" customHeight="1">
      <c r="A555" s="3">
        <v>520.0</v>
      </c>
      <c r="B555" s="3" t="s">
        <v>1972</v>
      </c>
      <c r="C555" s="3" t="s">
        <v>1973</v>
      </c>
      <c r="D555" s="3" t="s">
        <v>1974</v>
      </c>
      <c r="E555" s="3" t="s">
        <v>1970</v>
      </c>
      <c r="F555" s="3" t="s">
        <v>1971</v>
      </c>
      <c r="G555" s="3">
        <v>373.9</v>
      </c>
      <c r="H555" s="3">
        <v>2.0</v>
      </c>
      <c r="I555" s="3">
        <v>26.0</v>
      </c>
      <c r="J555" s="3">
        <v>0.0</v>
      </c>
      <c r="K555" s="3" t="s">
        <v>78</v>
      </c>
      <c r="M555" s="3" t="s">
        <v>79</v>
      </c>
      <c r="O555" s="3" t="s">
        <v>81</v>
      </c>
      <c r="Q555" s="3" t="s">
        <v>585</v>
      </c>
    </row>
    <row r="556" ht="15.75" customHeight="1">
      <c r="A556" s="3">
        <v>521.0</v>
      </c>
      <c r="B556" s="3" t="s">
        <v>1975</v>
      </c>
      <c r="C556" s="3" t="s">
        <v>1963</v>
      </c>
      <c r="D556" s="3" t="s">
        <v>1904</v>
      </c>
      <c r="E556" s="3" t="s">
        <v>1970</v>
      </c>
      <c r="F556" s="3" t="s">
        <v>1971</v>
      </c>
      <c r="G556" s="3">
        <v>373.9</v>
      </c>
      <c r="H556" s="3">
        <v>2.0</v>
      </c>
      <c r="I556" s="3">
        <v>26.0</v>
      </c>
      <c r="J556" s="3">
        <v>0.0</v>
      </c>
      <c r="K556" s="3" t="s">
        <v>1905</v>
      </c>
      <c r="L556" s="3">
        <f>1.013/56.161</f>
        <v>0.01803742811</v>
      </c>
      <c r="M556" s="3" t="s">
        <v>1906</v>
      </c>
      <c r="N556" s="3">
        <f>1.013/56.161</f>
        <v>0.01803742811</v>
      </c>
      <c r="O556" s="3" t="s">
        <v>391</v>
      </c>
      <c r="P556" s="3">
        <f>54/56.161</f>
        <v>0.9615213404</v>
      </c>
      <c r="Q556" s="3" t="s">
        <v>412</v>
      </c>
      <c r="R556" s="3">
        <f>0.0675/56.161</f>
        <v>0.001201901676</v>
      </c>
    </row>
    <row r="557" ht="15.75" customHeight="1">
      <c r="A557" s="3">
        <v>522.0</v>
      </c>
      <c r="B557" s="3" t="s">
        <v>1976</v>
      </c>
      <c r="C557" s="3" t="s">
        <v>1977</v>
      </c>
      <c r="D557" s="3" t="s">
        <v>1978</v>
      </c>
      <c r="E557" s="3" t="s">
        <v>1979</v>
      </c>
      <c r="F557" s="3" t="s">
        <v>1980</v>
      </c>
      <c r="G557" s="3">
        <v>441.4</v>
      </c>
      <c r="H557" s="3">
        <v>-1.1</v>
      </c>
      <c r="I557" s="3">
        <v>209.0</v>
      </c>
      <c r="J557" s="3">
        <v>767.0</v>
      </c>
      <c r="K557" s="3" t="s">
        <v>1981</v>
      </c>
      <c r="L557" s="3">
        <f>15.6/79.665</f>
        <v>0.1958199962</v>
      </c>
      <c r="M557" s="3" t="s">
        <v>1982</v>
      </c>
      <c r="N557" s="3">
        <f>0.79/79.665</f>
        <v>0.00991652545</v>
      </c>
      <c r="O557" s="3" t="s">
        <v>1983</v>
      </c>
      <c r="P557" s="3">
        <f>0.25/79.665</f>
        <v>0.003138140965</v>
      </c>
      <c r="Q557" s="3" t="s">
        <v>157</v>
      </c>
      <c r="R557" s="3" t="s">
        <v>1984</v>
      </c>
    </row>
    <row r="558" ht="15.75" customHeight="1">
      <c r="A558" s="3">
        <v>523.0</v>
      </c>
      <c r="B558" s="3" t="s">
        <v>1985</v>
      </c>
      <c r="C558" s="3" t="s">
        <v>1963</v>
      </c>
      <c r="D558" s="3" t="s">
        <v>1904</v>
      </c>
      <c r="E558" s="3" t="s">
        <v>1970</v>
      </c>
      <c r="F558" s="3" t="s">
        <v>1971</v>
      </c>
      <c r="G558" s="3">
        <v>373.9</v>
      </c>
      <c r="H558" s="3">
        <v>2.0</v>
      </c>
      <c r="I558" s="3">
        <v>26.0</v>
      </c>
      <c r="J558" s="3">
        <v>0.0</v>
      </c>
      <c r="K558" s="3" t="s">
        <v>1905</v>
      </c>
      <c r="L558" s="3">
        <f>1.11/61.568</f>
        <v>0.01802884615</v>
      </c>
      <c r="M558" s="3" t="s">
        <v>1906</v>
      </c>
      <c r="N558" s="3">
        <f>1.11/61.568</f>
        <v>0.01802884615</v>
      </c>
      <c r="O558" s="3" t="s">
        <v>391</v>
      </c>
      <c r="P558" s="3">
        <f>59.2/61.568</f>
        <v>0.9615384615</v>
      </c>
      <c r="Q558" s="3" t="s">
        <v>1241</v>
      </c>
      <c r="R558" s="3">
        <f>0.074/61.568</f>
        <v>0.001201923077</v>
      </c>
    </row>
    <row r="559" ht="15.75" customHeight="1">
      <c r="A559" s="3">
        <v>524.0</v>
      </c>
      <c r="B559" s="3" t="s">
        <v>1986</v>
      </c>
      <c r="C559" s="3" t="s">
        <v>1963</v>
      </c>
      <c r="D559" s="3" t="s">
        <v>1904</v>
      </c>
      <c r="E559" s="3" t="s">
        <v>1970</v>
      </c>
      <c r="F559" s="3" t="s">
        <v>1971</v>
      </c>
      <c r="G559" s="3">
        <v>373.9</v>
      </c>
      <c r="H559" s="3">
        <v>2.0</v>
      </c>
      <c r="I559" s="3">
        <v>26.0</v>
      </c>
      <c r="J559" s="3">
        <v>0.0</v>
      </c>
      <c r="K559" s="3" t="s">
        <v>78</v>
      </c>
      <c r="M559" s="3" t="s">
        <v>79</v>
      </c>
      <c r="O559" s="3" t="s">
        <v>1415</v>
      </c>
      <c r="Q559" s="3" t="s">
        <v>82</v>
      </c>
    </row>
    <row r="560" ht="15.75" customHeight="1">
      <c r="A560" s="3">
        <v>525.0</v>
      </c>
      <c r="B560" s="3" t="s">
        <v>1986</v>
      </c>
      <c r="C560" s="3" t="s">
        <v>1987</v>
      </c>
      <c r="D560" s="3" t="s">
        <v>1974</v>
      </c>
      <c r="K560" s="3" t="s">
        <v>78</v>
      </c>
      <c r="M560" s="3" t="s">
        <v>79</v>
      </c>
      <c r="O560" s="3" t="s">
        <v>1415</v>
      </c>
      <c r="Q560" s="3" t="s">
        <v>82</v>
      </c>
    </row>
    <row r="561" ht="15.75" customHeight="1">
      <c r="A561" s="3">
        <v>525.0</v>
      </c>
      <c r="B561" s="3" t="s">
        <v>1986</v>
      </c>
      <c r="C561" s="3" t="s">
        <v>1987</v>
      </c>
      <c r="D561" s="3" t="s">
        <v>1974</v>
      </c>
      <c r="E561" s="3" t="s">
        <v>1573</v>
      </c>
      <c r="F561" s="3" t="s">
        <v>1579</v>
      </c>
      <c r="G561" s="3">
        <v>853.9</v>
      </c>
      <c r="H561" s="3">
        <v>2.5</v>
      </c>
      <c r="I561" s="3">
        <v>221.0</v>
      </c>
      <c r="J561" s="3">
        <v>1790.0</v>
      </c>
      <c r="K561" s="3" t="s">
        <v>78</v>
      </c>
      <c r="M561" s="3" t="s">
        <v>79</v>
      </c>
      <c r="O561" s="3" t="s">
        <v>1415</v>
      </c>
      <c r="Q561" s="3" t="s">
        <v>82</v>
      </c>
    </row>
    <row r="562" ht="15.75" customHeight="1">
      <c r="A562" s="3">
        <v>526.0</v>
      </c>
      <c r="B562" s="3" t="s">
        <v>1988</v>
      </c>
      <c r="C562" s="3" t="s">
        <v>1989</v>
      </c>
      <c r="D562" s="3" t="s">
        <v>1990</v>
      </c>
      <c r="E562" s="3" t="s">
        <v>1991</v>
      </c>
      <c r="F562" s="3" t="s">
        <v>1992</v>
      </c>
      <c r="G562" s="3">
        <v>1134.9</v>
      </c>
      <c r="H562" s="3">
        <v>-10.8</v>
      </c>
      <c r="I562" s="3">
        <v>652.0</v>
      </c>
      <c r="J562" s="3">
        <v>2410.0</v>
      </c>
      <c r="K562" s="3" t="s">
        <v>1993</v>
      </c>
      <c r="M562" s="3" t="s">
        <v>550</v>
      </c>
      <c r="O562" s="3" t="s">
        <v>1994</v>
      </c>
      <c r="Q562" s="3" t="s">
        <v>135</v>
      </c>
    </row>
    <row r="563" ht="15.75" customHeight="1">
      <c r="A563" s="3">
        <v>527.0</v>
      </c>
      <c r="B563" s="3" t="s">
        <v>1988</v>
      </c>
      <c r="C563" s="3" t="s">
        <v>1989</v>
      </c>
      <c r="D563" s="3" t="s">
        <v>1990</v>
      </c>
      <c r="E563" s="3" t="s">
        <v>1995</v>
      </c>
      <c r="K563" s="3" t="s">
        <v>1993</v>
      </c>
      <c r="L563" s="3">
        <f>2.18/19.38</f>
        <v>0.1124871001</v>
      </c>
      <c r="M563" s="3" t="s">
        <v>550</v>
      </c>
      <c r="N563" s="3">
        <f>8.77/19.38</f>
        <v>0.4525283798</v>
      </c>
      <c r="O563" s="3" t="s">
        <v>1994</v>
      </c>
      <c r="P563" s="3">
        <f>0.43/19.38</f>
        <v>0.0221878225</v>
      </c>
      <c r="Q563" s="3" t="s">
        <v>135</v>
      </c>
    </row>
    <row r="564" ht="15.75" customHeight="1">
      <c r="A564" s="3">
        <v>528.0</v>
      </c>
      <c r="B564" s="3" t="s">
        <v>1996</v>
      </c>
      <c r="C564" s="3" t="s">
        <v>1997</v>
      </c>
      <c r="D564" s="3" t="s">
        <v>1998</v>
      </c>
      <c r="K564" s="3" t="s">
        <v>460</v>
      </c>
      <c r="M564" s="3" t="s">
        <v>1999</v>
      </c>
      <c r="O564" s="3" t="s">
        <v>2000</v>
      </c>
    </row>
    <row r="565" ht="15.75" customHeight="1">
      <c r="A565" s="3">
        <v>528.0</v>
      </c>
      <c r="B565" s="3" t="s">
        <v>1996</v>
      </c>
      <c r="C565" s="3" t="s">
        <v>1997</v>
      </c>
      <c r="D565" s="3" t="s">
        <v>1998</v>
      </c>
      <c r="E565" s="3" t="s">
        <v>1573</v>
      </c>
      <c r="F565" s="3" t="s">
        <v>1579</v>
      </c>
      <c r="G565" s="3">
        <v>853.9</v>
      </c>
      <c r="H565" s="3">
        <v>2.5</v>
      </c>
      <c r="I565" s="3">
        <v>221.0</v>
      </c>
      <c r="J565" s="3">
        <v>1790.0</v>
      </c>
      <c r="K565" s="3" t="s">
        <v>460</v>
      </c>
      <c r="M565" s="3" t="s">
        <v>1999</v>
      </c>
      <c r="O565" s="3" t="s">
        <v>2000</v>
      </c>
    </row>
    <row r="566" ht="15.75" customHeight="1">
      <c r="A566" s="3">
        <v>529.0</v>
      </c>
      <c r="B566" s="3" t="s">
        <v>1996</v>
      </c>
      <c r="C566" s="3" t="s">
        <v>1997</v>
      </c>
      <c r="D566" s="3" t="s">
        <v>1998</v>
      </c>
      <c r="K566" s="3" t="s">
        <v>460</v>
      </c>
      <c r="M566" s="3" t="s">
        <v>1999</v>
      </c>
      <c r="O566" s="3" t="s">
        <v>2000</v>
      </c>
    </row>
    <row r="567" ht="15.75" customHeight="1">
      <c r="A567" s="3">
        <v>530.0</v>
      </c>
      <c r="B567" s="3" t="s">
        <v>2001</v>
      </c>
      <c r="C567" s="3" t="s">
        <v>2002</v>
      </c>
      <c r="D567" s="3" t="s">
        <v>2003</v>
      </c>
      <c r="E567" s="3" t="s">
        <v>197</v>
      </c>
      <c r="F567" s="3" t="s">
        <v>198</v>
      </c>
      <c r="G567" s="3">
        <v>567.1</v>
      </c>
      <c r="H567" s="3">
        <v>3.0</v>
      </c>
      <c r="I567" s="3">
        <v>38.0</v>
      </c>
      <c r="J567" s="3">
        <v>0.0</v>
      </c>
      <c r="K567" s="3" t="s">
        <v>2004</v>
      </c>
      <c r="L567" s="3">
        <f t="shared" ref="L567:L568" si="104">1.36/48.76</f>
        <v>0.02789171452</v>
      </c>
      <c r="M567" s="3" t="s">
        <v>156</v>
      </c>
      <c r="N567" s="3">
        <f t="shared" ref="N567:N568" si="105">36/48.76</f>
        <v>0.7383100902</v>
      </c>
      <c r="O567" s="3" t="s">
        <v>2005</v>
      </c>
      <c r="P567" s="3">
        <f t="shared" ref="P567:P568" si="106">1.04/48.76</f>
        <v>0.02132895816</v>
      </c>
      <c r="Q567" s="3" t="s">
        <v>1481</v>
      </c>
      <c r="R567" s="3">
        <f t="shared" ref="R567:R568" si="107">0.36/48.76</f>
        <v>0.007383100902</v>
      </c>
    </row>
    <row r="568" ht="15.75" customHeight="1">
      <c r="A568" s="3">
        <v>531.0</v>
      </c>
      <c r="B568" s="3" t="s">
        <v>2001</v>
      </c>
      <c r="C568" s="3" t="s">
        <v>2002</v>
      </c>
      <c r="D568" s="3" t="s">
        <v>2003</v>
      </c>
      <c r="E568" s="3" t="s">
        <v>2006</v>
      </c>
      <c r="K568" s="3" t="s">
        <v>2004</v>
      </c>
      <c r="L568" s="3">
        <f t="shared" si="104"/>
        <v>0.02789171452</v>
      </c>
      <c r="M568" s="3" t="s">
        <v>156</v>
      </c>
      <c r="N568" s="3">
        <f t="shared" si="105"/>
        <v>0.7383100902</v>
      </c>
      <c r="O568" s="3" t="s">
        <v>2005</v>
      </c>
      <c r="P568" s="3">
        <f t="shared" si="106"/>
        <v>0.02132895816</v>
      </c>
      <c r="Q568" s="3" t="s">
        <v>1481</v>
      </c>
      <c r="R568" s="3">
        <f t="shared" si="107"/>
        <v>0.007383100902</v>
      </c>
    </row>
    <row r="569" ht="15.75" customHeight="1">
      <c r="A569" s="3">
        <v>532.0</v>
      </c>
      <c r="B569" s="3" t="s">
        <v>2007</v>
      </c>
      <c r="C569" s="3" t="s">
        <v>2008</v>
      </c>
      <c r="D569" s="3" t="s">
        <v>2009</v>
      </c>
      <c r="E569" s="3" t="s">
        <v>1921</v>
      </c>
      <c r="F569" s="3" t="s">
        <v>1922</v>
      </c>
      <c r="G569" s="3">
        <v>365.8</v>
      </c>
      <c r="H569" s="3">
        <v>2.0</v>
      </c>
      <c r="I569" s="3">
        <v>25.0</v>
      </c>
      <c r="J569" s="3">
        <v>0.0</v>
      </c>
    </row>
    <row r="570" ht="15.75" customHeight="1">
      <c r="A570" s="3">
        <v>533.0</v>
      </c>
      <c r="B570" s="3" t="s">
        <v>2010</v>
      </c>
      <c r="C570" s="3" t="s">
        <v>2011</v>
      </c>
      <c r="D570" s="3" t="s">
        <v>2012</v>
      </c>
      <c r="E570" s="3" t="s">
        <v>1921</v>
      </c>
      <c r="F570" s="3" t="s">
        <v>1922</v>
      </c>
      <c r="G570" s="3">
        <v>365.8</v>
      </c>
      <c r="H570" s="3">
        <v>2.0</v>
      </c>
      <c r="I570" s="3">
        <v>25.0</v>
      </c>
      <c r="J570" s="3">
        <v>0.0</v>
      </c>
      <c r="K570" s="3" t="s">
        <v>82</v>
      </c>
      <c r="M570" s="3" t="s">
        <v>78</v>
      </c>
      <c r="O570" s="3" t="s">
        <v>1297</v>
      </c>
    </row>
    <row r="571" ht="15.75" customHeight="1">
      <c r="A571" s="3">
        <v>534.0</v>
      </c>
      <c r="B571" s="3" t="s">
        <v>2013</v>
      </c>
      <c r="C571" s="3" t="s">
        <v>2014</v>
      </c>
      <c r="D571" s="3" t="s">
        <v>2015</v>
      </c>
      <c r="E571" s="3" t="s">
        <v>2006</v>
      </c>
      <c r="K571" s="3" t="s">
        <v>2016</v>
      </c>
      <c r="L571" s="3">
        <f>3.1/193.5</f>
        <v>0.01602067183</v>
      </c>
      <c r="M571" s="3" t="s">
        <v>1241</v>
      </c>
      <c r="N571" s="3">
        <f>0.4/193.5</f>
        <v>0.002067183463</v>
      </c>
      <c r="O571" s="3" t="s">
        <v>1655</v>
      </c>
      <c r="P571" s="3">
        <f>140/193.5</f>
        <v>0.7235142119</v>
      </c>
      <c r="Q571" s="3" t="s">
        <v>1062</v>
      </c>
      <c r="S571" s="3" t="s">
        <v>406</v>
      </c>
      <c r="U571" s="3" t="s">
        <v>135</v>
      </c>
    </row>
    <row r="572" ht="15.75" customHeight="1">
      <c r="A572" s="3">
        <v>535.0</v>
      </c>
      <c r="B572" s="3" t="s">
        <v>2017</v>
      </c>
      <c r="C572" s="3" t="s">
        <v>2018</v>
      </c>
      <c r="D572" s="3" t="s">
        <v>2019</v>
      </c>
      <c r="E572" s="3" t="s">
        <v>1921</v>
      </c>
      <c r="F572" s="3" t="s">
        <v>1922</v>
      </c>
      <c r="G572" s="3">
        <v>365.8</v>
      </c>
      <c r="H572" s="3">
        <v>2.0</v>
      </c>
      <c r="I572" s="3">
        <v>25.0</v>
      </c>
      <c r="J572" s="3">
        <v>0.0</v>
      </c>
      <c r="K572" s="3" t="s">
        <v>156</v>
      </c>
      <c r="M572" s="3" t="s">
        <v>133</v>
      </c>
      <c r="O572" s="3" t="s">
        <v>406</v>
      </c>
    </row>
    <row r="573" ht="15.75" customHeight="1">
      <c r="A573" s="3">
        <v>536.0</v>
      </c>
      <c r="B573" s="3" t="s">
        <v>2017</v>
      </c>
      <c r="C573" s="3" t="s">
        <v>2018</v>
      </c>
      <c r="D573" s="3" t="s">
        <v>2019</v>
      </c>
      <c r="E573" s="3" t="s">
        <v>1921</v>
      </c>
      <c r="F573" s="3" t="s">
        <v>1922</v>
      </c>
      <c r="G573" s="3">
        <v>365.8</v>
      </c>
      <c r="H573" s="3">
        <v>2.0</v>
      </c>
      <c r="I573" s="3">
        <v>25.0</v>
      </c>
      <c r="J573" s="3">
        <v>0.0</v>
      </c>
      <c r="K573" s="3" t="s">
        <v>156</v>
      </c>
      <c r="M573" s="3" t="s">
        <v>133</v>
      </c>
      <c r="O573" s="3" t="s">
        <v>406</v>
      </c>
    </row>
    <row r="574" ht="15.75" customHeight="1">
      <c r="A574" s="3">
        <v>537.0</v>
      </c>
      <c r="B574" s="3" t="s">
        <v>2020</v>
      </c>
      <c r="C574" s="3" t="s">
        <v>2021</v>
      </c>
      <c r="D574" s="3" t="s">
        <v>2022</v>
      </c>
      <c r="E574" s="3" t="s">
        <v>1921</v>
      </c>
      <c r="F574" s="3" t="s">
        <v>1922</v>
      </c>
      <c r="G574" s="3">
        <v>365.8</v>
      </c>
      <c r="H574" s="3">
        <v>2.0</v>
      </c>
      <c r="I574" s="3">
        <v>25.0</v>
      </c>
      <c r="J574" s="3">
        <v>0.0</v>
      </c>
      <c r="K574" s="3" t="s">
        <v>538</v>
      </c>
      <c r="L574" s="3">
        <f t="shared" ref="L574:L575" si="108">260/304.9</f>
        <v>0.8527386028</v>
      </c>
      <c r="M574" s="3" t="s">
        <v>98</v>
      </c>
      <c r="N574" s="3">
        <f t="shared" ref="N574:N575" si="109">19.9/304.9</f>
        <v>0.06526730075</v>
      </c>
    </row>
    <row r="575" ht="15.75" customHeight="1">
      <c r="A575" s="3">
        <v>538.0</v>
      </c>
      <c r="B575" s="3" t="s">
        <v>2023</v>
      </c>
      <c r="C575" s="3" t="s">
        <v>2021</v>
      </c>
      <c r="D575" s="3" t="s">
        <v>2022</v>
      </c>
      <c r="E575" s="3" t="s">
        <v>1970</v>
      </c>
      <c r="F575" s="3" t="s">
        <v>1971</v>
      </c>
      <c r="G575" s="3">
        <v>373.9</v>
      </c>
      <c r="H575" s="3">
        <v>2.0</v>
      </c>
      <c r="I575" s="3">
        <v>26.0</v>
      </c>
      <c r="J575" s="3">
        <v>0.0</v>
      </c>
      <c r="K575" s="3" t="s">
        <v>538</v>
      </c>
      <c r="L575" s="3">
        <f t="shared" si="108"/>
        <v>0.8527386028</v>
      </c>
      <c r="M575" s="3" t="s">
        <v>98</v>
      </c>
      <c r="N575" s="3">
        <f t="shared" si="109"/>
        <v>0.06526730075</v>
      </c>
    </row>
    <row r="576" ht="15.75" customHeight="1">
      <c r="A576" s="3">
        <v>539.0</v>
      </c>
      <c r="B576" s="3" t="s">
        <v>2024</v>
      </c>
      <c r="C576" s="3" t="s">
        <v>2011</v>
      </c>
      <c r="D576" s="3" t="s">
        <v>2012</v>
      </c>
      <c r="E576" s="3" t="s">
        <v>2025</v>
      </c>
      <c r="K576" s="3" t="s">
        <v>82</v>
      </c>
      <c r="M576" s="3" t="s">
        <v>537</v>
      </c>
      <c r="O576" s="3" t="s">
        <v>469</v>
      </c>
    </row>
    <row r="577" ht="15.75" customHeight="1">
      <c r="A577" s="3">
        <v>540.0</v>
      </c>
      <c r="B577" s="3" t="s">
        <v>2026</v>
      </c>
      <c r="C577" s="3" t="s">
        <v>2027</v>
      </c>
      <c r="D577" s="3" t="s">
        <v>2028</v>
      </c>
      <c r="E577" s="3" t="s">
        <v>2025</v>
      </c>
      <c r="K577" s="3" t="s">
        <v>344</v>
      </c>
      <c r="M577" s="3" t="s">
        <v>411</v>
      </c>
      <c r="O577" s="3" t="s">
        <v>2029</v>
      </c>
      <c r="Q577" s="3" t="s">
        <v>1527</v>
      </c>
      <c r="S577" s="3" t="s">
        <v>1193</v>
      </c>
      <c r="U577" s="3" t="s">
        <v>841</v>
      </c>
    </row>
    <row r="578" ht="15.75" customHeight="1">
      <c r="A578" s="3">
        <v>541.0</v>
      </c>
      <c r="B578" s="3" t="s">
        <v>2030</v>
      </c>
      <c r="C578" s="3" t="s">
        <v>2031</v>
      </c>
      <c r="D578" s="3" t="s">
        <v>2032</v>
      </c>
      <c r="E578" s="3" t="s">
        <v>1588</v>
      </c>
      <c r="F578" s="3" t="s">
        <v>1589</v>
      </c>
      <c r="G578" s="3">
        <v>174.2</v>
      </c>
      <c r="H578" s="3">
        <v>-4.2</v>
      </c>
      <c r="I578" s="3">
        <v>128.0</v>
      </c>
      <c r="J578" s="3">
        <v>176.0</v>
      </c>
      <c r="K578" s="3" t="s">
        <v>741</v>
      </c>
      <c r="M578" s="3" t="s">
        <v>319</v>
      </c>
      <c r="O578" s="3" t="s">
        <v>948</v>
      </c>
      <c r="Q578" s="3" t="s">
        <v>2033</v>
      </c>
      <c r="S578" s="3" t="s">
        <v>931</v>
      </c>
      <c r="U578" s="3" t="s">
        <v>84</v>
      </c>
    </row>
    <row r="579" ht="15.75" customHeight="1">
      <c r="A579" s="3">
        <v>541.0</v>
      </c>
      <c r="B579" s="3" t="s">
        <v>2030</v>
      </c>
      <c r="C579" s="3" t="s">
        <v>2031</v>
      </c>
      <c r="D579" s="3" t="s">
        <v>2032</v>
      </c>
      <c r="E579" s="3" t="s">
        <v>2034</v>
      </c>
      <c r="K579" s="3" t="s">
        <v>741</v>
      </c>
      <c r="M579" s="3" t="s">
        <v>319</v>
      </c>
      <c r="O579" s="3" t="s">
        <v>948</v>
      </c>
      <c r="Q579" s="3" t="s">
        <v>2033</v>
      </c>
      <c r="S579" s="3" t="s">
        <v>931</v>
      </c>
      <c r="U579" s="3" t="s">
        <v>84</v>
      </c>
    </row>
    <row r="580" ht="15.75" customHeight="1">
      <c r="A580" s="3">
        <v>542.0</v>
      </c>
      <c r="B580" s="3" t="s">
        <v>2035</v>
      </c>
      <c r="C580" s="3" t="s">
        <v>2036</v>
      </c>
      <c r="D580" s="3" t="s">
        <v>2037</v>
      </c>
      <c r="E580" s="3" t="s">
        <v>2034</v>
      </c>
      <c r="K580" s="3" t="s">
        <v>741</v>
      </c>
      <c r="M580" s="3" t="s">
        <v>947</v>
      </c>
      <c r="O580" s="3" t="s">
        <v>948</v>
      </c>
      <c r="Q580" s="3" t="s">
        <v>585</v>
      </c>
      <c r="S580" s="3" t="s">
        <v>862</v>
      </c>
      <c r="U580" s="3" t="s">
        <v>397</v>
      </c>
      <c r="W580" s="3" t="s">
        <v>783</v>
      </c>
      <c r="Y580" s="3" t="s">
        <v>120</v>
      </c>
      <c r="AA580" s="3" t="s">
        <v>1501</v>
      </c>
      <c r="AC580" s="3" t="s">
        <v>930</v>
      </c>
      <c r="AE580" s="3" t="s">
        <v>2038</v>
      </c>
    </row>
    <row r="581" ht="15.75" customHeight="1">
      <c r="A581" s="3">
        <v>543.0</v>
      </c>
      <c r="B581" s="3" t="s">
        <v>2039</v>
      </c>
      <c r="C581" s="3" t="s">
        <v>2040</v>
      </c>
      <c r="D581" s="3" t="s">
        <v>2041</v>
      </c>
      <c r="E581" s="3" t="s">
        <v>847</v>
      </c>
      <c r="K581" s="3" t="s">
        <v>1366</v>
      </c>
      <c r="M581" s="3" t="s">
        <v>1849</v>
      </c>
      <c r="O581" s="3" t="s">
        <v>2042</v>
      </c>
      <c r="Q581" s="3" t="s">
        <v>504</v>
      </c>
      <c r="S581" s="3" t="s">
        <v>327</v>
      </c>
      <c r="U581" s="3" t="s">
        <v>1198</v>
      </c>
    </row>
    <row r="582" ht="15.75" customHeight="1">
      <c r="A582" s="3">
        <v>544.0</v>
      </c>
      <c r="B582" s="3" t="s">
        <v>2039</v>
      </c>
      <c r="C582" s="3" t="s">
        <v>2040</v>
      </c>
      <c r="D582" s="3" t="s">
        <v>2041</v>
      </c>
      <c r="E582" s="3" t="s">
        <v>847</v>
      </c>
      <c r="K582" s="3" t="s">
        <v>1366</v>
      </c>
      <c r="M582" s="3" t="s">
        <v>1849</v>
      </c>
      <c r="O582" s="3" t="s">
        <v>2042</v>
      </c>
      <c r="Q582" s="3" t="s">
        <v>504</v>
      </c>
      <c r="S582" s="3" t="s">
        <v>327</v>
      </c>
      <c r="U582" s="3" t="s">
        <v>1198</v>
      </c>
    </row>
    <row r="583" ht="15.75" customHeight="1">
      <c r="A583" s="3">
        <v>544.0</v>
      </c>
      <c r="B583" s="3" t="s">
        <v>2039</v>
      </c>
      <c r="C583" s="3" t="s">
        <v>2040</v>
      </c>
      <c r="D583" s="3" t="s">
        <v>2041</v>
      </c>
      <c r="E583" s="3" t="s">
        <v>1595</v>
      </c>
      <c r="F583" s="3" t="s">
        <v>1599</v>
      </c>
      <c r="G583" s="3">
        <v>426.5</v>
      </c>
      <c r="H583" s="3">
        <v>2.2</v>
      </c>
      <c r="I583" s="3">
        <v>82.2</v>
      </c>
      <c r="J583" s="3">
        <v>764.0</v>
      </c>
      <c r="K583" s="3" t="s">
        <v>1366</v>
      </c>
      <c r="M583" s="3" t="s">
        <v>1849</v>
      </c>
      <c r="O583" s="3" t="s">
        <v>2042</v>
      </c>
      <c r="Q583" s="3" t="s">
        <v>504</v>
      </c>
      <c r="S583" s="3" t="s">
        <v>327</v>
      </c>
      <c r="U583" s="3" t="s">
        <v>1198</v>
      </c>
    </row>
    <row r="584" ht="15.75" customHeight="1">
      <c r="A584" s="3">
        <v>545.0</v>
      </c>
      <c r="B584" s="3" t="s">
        <v>2043</v>
      </c>
      <c r="C584" s="3" t="s">
        <v>2044</v>
      </c>
      <c r="D584" s="3" t="s">
        <v>2045</v>
      </c>
      <c r="K584" s="3" t="s">
        <v>2046</v>
      </c>
      <c r="M584" s="3" t="s">
        <v>1052</v>
      </c>
      <c r="O584" s="3" t="s">
        <v>1570</v>
      </c>
      <c r="Q584" s="3" t="s">
        <v>2047</v>
      </c>
      <c r="S584" s="3" t="s">
        <v>95</v>
      </c>
      <c r="U584" s="3" t="s">
        <v>2048</v>
      </c>
      <c r="W584" s="3" t="s">
        <v>1569</v>
      </c>
      <c r="Y584" s="3" t="s">
        <v>931</v>
      </c>
      <c r="AA584" s="3" t="s">
        <v>2049</v>
      </c>
      <c r="AC584" s="3" t="s">
        <v>2050</v>
      </c>
      <c r="AE584" s="3" t="s">
        <v>120</v>
      </c>
    </row>
    <row r="585" ht="15.75" customHeight="1">
      <c r="A585" s="3">
        <v>545.0</v>
      </c>
      <c r="B585" s="3" t="s">
        <v>2043</v>
      </c>
      <c r="C585" s="3" t="s">
        <v>2044</v>
      </c>
      <c r="D585" s="3" t="s">
        <v>2045</v>
      </c>
      <c r="E585" s="3" t="s">
        <v>1605</v>
      </c>
      <c r="F585" s="3" t="s">
        <v>1614</v>
      </c>
      <c r="G585" s="3">
        <v>664.9</v>
      </c>
      <c r="H585" s="3">
        <v>10.1</v>
      </c>
      <c r="I585" s="3">
        <v>88.2</v>
      </c>
      <c r="J585" s="3">
        <v>1090.0</v>
      </c>
      <c r="K585" s="3" t="s">
        <v>2046</v>
      </c>
      <c r="M585" s="3" t="s">
        <v>1052</v>
      </c>
      <c r="O585" s="3" t="s">
        <v>1570</v>
      </c>
      <c r="Q585" s="3" t="s">
        <v>2047</v>
      </c>
      <c r="S585" s="3" t="s">
        <v>95</v>
      </c>
      <c r="U585" s="3" t="s">
        <v>2048</v>
      </c>
      <c r="W585" s="3" t="s">
        <v>1569</v>
      </c>
      <c r="Y585" s="3" t="s">
        <v>931</v>
      </c>
      <c r="AA585" s="3" t="s">
        <v>2049</v>
      </c>
      <c r="AC585" s="3" t="s">
        <v>2050</v>
      </c>
      <c r="AE585" s="3" t="s">
        <v>120</v>
      </c>
    </row>
    <row r="586" ht="15.75" customHeight="1">
      <c r="A586" s="3">
        <v>546.0</v>
      </c>
      <c r="B586" s="3" t="s">
        <v>2051</v>
      </c>
      <c r="C586" s="3" t="s">
        <v>2052</v>
      </c>
      <c r="D586" s="3" t="s">
        <v>2053</v>
      </c>
      <c r="K586" s="3" t="s">
        <v>2054</v>
      </c>
      <c r="M586" s="3" t="s">
        <v>227</v>
      </c>
      <c r="O586" s="3" t="s">
        <v>948</v>
      </c>
      <c r="Q586" s="3" t="s">
        <v>82</v>
      </c>
      <c r="S586" s="3" t="s">
        <v>787</v>
      </c>
    </row>
    <row r="587" ht="15.75" customHeight="1">
      <c r="A587" s="3">
        <v>547.0</v>
      </c>
      <c r="B587" s="3" t="s">
        <v>2051</v>
      </c>
      <c r="C587" s="3" t="s">
        <v>2052</v>
      </c>
      <c r="D587" s="3" t="s">
        <v>2053</v>
      </c>
      <c r="E587" s="3" t="s">
        <v>2055</v>
      </c>
      <c r="F587" s="3" t="s">
        <v>2056</v>
      </c>
      <c r="G587" s="3">
        <v>862.1</v>
      </c>
      <c r="H587" s="3">
        <v>3.4</v>
      </c>
      <c r="I587" s="3">
        <v>226.0</v>
      </c>
      <c r="J587" s="3">
        <v>1450.0</v>
      </c>
      <c r="K587" s="3" t="s">
        <v>2054</v>
      </c>
      <c r="M587" s="3" t="s">
        <v>227</v>
      </c>
      <c r="O587" s="3" t="s">
        <v>948</v>
      </c>
      <c r="Q587" s="3" t="s">
        <v>82</v>
      </c>
      <c r="S587" s="3" t="s">
        <v>787</v>
      </c>
    </row>
    <row r="588" ht="15.75" customHeight="1">
      <c r="A588" s="3">
        <v>548.0</v>
      </c>
      <c r="B588" s="3" t="s">
        <v>2057</v>
      </c>
      <c r="C588" s="3" t="s">
        <v>2052</v>
      </c>
      <c r="D588" s="3" t="s">
        <v>2053</v>
      </c>
      <c r="E588" s="3" t="s">
        <v>2058</v>
      </c>
      <c r="F588" s="3" t="s">
        <v>2059</v>
      </c>
      <c r="G588" s="3">
        <v>309.34</v>
      </c>
      <c r="H588" s="3">
        <v>1.3</v>
      </c>
      <c r="I588" s="3">
        <v>115.0</v>
      </c>
      <c r="J588" s="3">
        <v>482.0</v>
      </c>
      <c r="K588" s="3" t="s">
        <v>1817</v>
      </c>
      <c r="M588" s="3" t="s">
        <v>930</v>
      </c>
      <c r="O588" s="3" t="s">
        <v>948</v>
      </c>
      <c r="Q588" s="3" t="s">
        <v>82</v>
      </c>
      <c r="S588" s="3" t="s">
        <v>2060</v>
      </c>
      <c r="U588" s="3" t="s">
        <v>467</v>
      </c>
      <c r="W588" s="3" t="s">
        <v>862</v>
      </c>
      <c r="Y588" s="3" t="s">
        <v>512</v>
      </c>
      <c r="AA588" s="3" t="s">
        <v>2061</v>
      </c>
      <c r="AC588" s="3" t="s">
        <v>784</v>
      </c>
    </row>
    <row r="589" ht="15.75" customHeight="1">
      <c r="A589" s="3">
        <v>549.0</v>
      </c>
      <c r="B589" s="3" t="s">
        <v>2062</v>
      </c>
      <c r="C589" s="3" t="s">
        <v>2063</v>
      </c>
      <c r="D589" s="3" t="s">
        <v>2064</v>
      </c>
      <c r="E589" s="3" t="s">
        <v>2065</v>
      </c>
      <c r="F589" s="3" t="s">
        <v>2066</v>
      </c>
      <c r="G589" s="3">
        <v>712.7</v>
      </c>
      <c r="H589" s="3">
        <v>15.0</v>
      </c>
      <c r="I589" s="3">
        <v>47.0</v>
      </c>
      <c r="J589" s="3">
        <v>0.0</v>
      </c>
      <c r="K589" s="3" t="s">
        <v>393</v>
      </c>
      <c r="M589" s="3" t="s">
        <v>2067</v>
      </c>
      <c r="O589" s="3" t="s">
        <v>1298</v>
      </c>
      <c r="Q589" s="3" t="s">
        <v>630</v>
      </c>
      <c r="S589" s="3" t="s">
        <v>513</v>
      </c>
      <c r="U589" s="3" t="s">
        <v>1370</v>
      </c>
    </row>
    <row r="590" ht="15.75" customHeight="1">
      <c r="A590" s="3">
        <v>550.0</v>
      </c>
      <c r="B590" s="3" t="s">
        <v>2062</v>
      </c>
      <c r="C590" s="3" t="s">
        <v>2068</v>
      </c>
      <c r="D590" s="3" t="s">
        <v>2069</v>
      </c>
      <c r="E590" s="3" t="s">
        <v>1488</v>
      </c>
      <c r="F590" s="3" t="s">
        <v>1489</v>
      </c>
      <c r="G590" s="3">
        <v>1301.6</v>
      </c>
      <c r="H590" s="3">
        <v>20.0</v>
      </c>
      <c r="I590" s="3">
        <v>90.0</v>
      </c>
      <c r="J590" s="3">
        <v>0.0</v>
      </c>
      <c r="K590" s="3" t="s">
        <v>393</v>
      </c>
      <c r="M590" s="3" t="s">
        <v>2067</v>
      </c>
      <c r="O590" s="3" t="s">
        <v>1298</v>
      </c>
      <c r="Q590" s="3" t="s">
        <v>630</v>
      </c>
      <c r="S590" s="3" t="s">
        <v>513</v>
      </c>
      <c r="U590" s="3" t="s">
        <v>1370</v>
      </c>
    </row>
    <row r="591" ht="15.75" customHeight="1">
      <c r="A591" s="3">
        <v>551.0</v>
      </c>
      <c r="B591" s="3" t="s">
        <v>2062</v>
      </c>
      <c r="C591" s="3" t="s">
        <v>2063</v>
      </c>
      <c r="D591" s="3" t="s">
        <v>2064</v>
      </c>
      <c r="E591" s="3" t="s">
        <v>2070</v>
      </c>
      <c r="F591" s="3" t="s">
        <v>2071</v>
      </c>
      <c r="G591" s="3">
        <v>362.5</v>
      </c>
      <c r="H591" s="3">
        <v>1.6</v>
      </c>
      <c r="I591" s="3">
        <v>94.8</v>
      </c>
      <c r="J591" s="3">
        <v>684.0</v>
      </c>
      <c r="K591" s="3" t="s">
        <v>393</v>
      </c>
      <c r="M591" s="3" t="s">
        <v>2072</v>
      </c>
      <c r="O591" s="3" t="s">
        <v>1298</v>
      </c>
      <c r="Q591" s="3" t="s">
        <v>862</v>
      </c>
      <c r="S591" s="3" t="s">
        <v>513</v>
      </c>
      <c r="U591" s="3" t="s">
        <v>1370</v>
      </c>
    </row>
    <row r="592" ht="15.75" customHeight="1">
      <c r="A592" s="3">
        <v>552.0</v>
      </c>
      <c r="B592" s="3" t="s">
        <v>2062</v>
      </c>
      <c r="C592" s="3" t="s">
        <v>2068</v>
      </c>
      <c r="D592" s="3" t="s">
        <v>2069</v>
      </c>
      <c r="E592" s="3" t="s">
        <v>2073</v>
      </c>
      <c r="K592" s="3" t="s">
        <v>393</v>
      </c>
      <c r="M592" s="3" t="s">
        <v>2072</v>
      </c>
      <c r="O592" s="3" t="s">
        <v>1298</v>
      </c>
      <c r="Q592" s="3" t="s">
        <v>862</v>
      </c>
      <c r="S592" s="3" t="s">
        <v>513</v>
      </c>
      <c r="U592" s="3" t="s">
        <v>1370</v>
      </c>
    </row>
    <row r="593" ht="15.75" customHeight="1">
      <c r="A593" s="3">
        <v>553.0</v>
      </c>
      <c r="B593" s="3" t="s">
        <v>2074</v>
      </c>
      <c r="C593" s="3" t="s">
        <v>2063</v>
      </c>
      <c r="D593" s="3" t="s">
        <v>2064</v>
      </c>
      <c r="E593" s="3" t="s">
        <v>2075</v>
      </c>
      <c r="K593" s="3" t="s">
        <v>393</v>
      </c>
      <c r="M593" s="3" t="s">
        <v>2072</v>
      </c>
      <c r="O593" s="3" t="s">
        <v>1298</v>
      </c>
      <c r="Q593" s="3" t="s">
        <v>862</v>
      </c>
      <c r="S593" s="3" t="s">
        <v>513</v>
      </c>
      <c r="U593" s="3" t="s">
        <v>1370</v>
      </c>
    </row>
    <row r="594" ht="15.75" customHeight="1">
      <c r="A594" s="3">
        <v>554.0</v>
      </c>
      <c r="B594" s="3" t="s">
        <v>2074</v>
      </c>
      <c r="C594" s="3" t="s">
        <v>2068</v>
      </c>
      <c r="D594" s="3" t="s">
        <v>2069</v>
      </c>
      <c r="E594" s="3" t="s">
        <v>2076</v>
      </c>
      <c r="K594" s="3" t="s">
        <v>393</v>
      </c>
      <c r="M594" s="3" t="s">
        <v>2072</v>
      </c>
      <c r="O594" s="3" t="s">
        <v>1298</v>
      </c>
      <c r="Q594" s="3" t="s">
        <v>862</v>
      </c>
      <c r="S594" s="3" t="s">
        <v>513</v>
      </c>
      <c r="U594" s="3" t="s">
        <v>1370</v>
      </c>
    </row>
    <row r="595" ht="15.75" customHeight="1">
      <c r="A595" s="3">
        <v>555.0</v>
      </c>
      <c r="B595" s="3" t="s">
        <v>2077</v>
      </c>
      <c r="C595" s="3" t="s">
        <v>2063</v>
      </c>
      <c r="D595" s="3" t="s">
        <v>2064</v>
      </c>
      <c r="E595" s="3" t="s">
        <v>2078</v>
      </c>
      <c r="K595" s="3" t="s">
        <v>393</v>
      </c>
      <c r="M595" s="3" t="s">
        <v>2072</v>
      </c>
      <c r="O595" s="3" t="s">
        <v>1298</v>
      </c>
      <c r="Q595" s="3" t="s">
        <v>862</v>
      </c>
      <c r="S595" s="3" t="s">
        <v>513</v>
      </c>
      <c r="U595" s="3" t="s">
        <v>1370</v>
      </c>
    </row>
    <row r="596" ht="15.75" customHeight="1">
      <c r="A596" s="3">
        <v>556.0</v>
      </c>
      <c r="B596" s="3" t="s">
        <v>2077</v>
      </c>
      <c r="C596" s="3" t="s">
        <v>2068</v>
      </c>
      <c r="D596" s="3" t="s">
        <v>2069</v>
      </c>
      <c r="K596" s="3" t="s">
        <v>393</v>
      </c>
      <c r="M596" s="3" t="s">
        <v>2072</v>
      </c>
      <c r="O596" s="3" t="s">
        <v>1298</v>
      </c>
      <c r="Q596" s="3" t="s">
        <v>862</v>
      </c>
      <c r="S596" s="3" t="s">
        <v>513</v>
      </c>
      <c r="U596" s="3" t="s">
        <v>1370</v>
      </c>
    </row>
    <row r="597" ht="15.75" customHeight="1">
      <c r="A597" s="3">
        <v>556.0</v>
      </c>
      <c r="B597" s="3" t="s">
        <v>2077</v>
      </c>
      <c r="C597" s="3" t="s">
        <v>2068</v>
      </c>
      <c r="D597" s="3" t="s">
        <v>2069</v>
      </c>
      <c r="E597" s="3" t="s">
        <v>1638</v>
      </c>
      <c r="F597" s="3" t="s">
        <v>1642</v>
      </c>
      <c r="G597" s="3">
        <v>318.41</v>
      </c>
      <c r="H597" s="3">
        <v>-2.3</v>
      </c>
      <c r="I597" s="3">
        <v>111.0</v>
      </c>
      <c r="J597" s="3">
        <v>300.0</v>
      </c>
      <c r="K597" s="3" t="s">
        <v>393</v>
      </c>
      <c r="M597" s="3" t="s">
        <v>2072</v>
      </c>
      <c r="O597" s="3" t="s">
        <v>1298</v>
      </c>
      <c r="Q597" s="3" t="s">
        <v>862</v>
      </c>
      <c r="S597" s="3" t="s">
        <v>513</v>
      </c>
      <c r="U597" s="3" t="s">
        <v>1370</v>
      </c>
    </row>
    <row r="598" ht="15.75" customHeight="1">
      <c r="A598" s="3">
        <v>557.0</v>
      </c>
      <c r="B598" s="3" t="s">
        <v>2079</v>
      </c>
      <c r="C598" s="3" t="s">
        <v>2063</v>
      </c>
      <c r="D598" s="3" t="s">
        <v>2064</v>
      </c>
      <c r="K598" s="3" t="s">
        <v>393</v>
      </c>
      <c r="M598" s="3" t="s">
        <v>2072</v>
      </c>
      <c r="O598" s="3" t="s">
        <v>1298</v>
      </c>
      <c r="Q598" s="3" t="s">
        <v>862</v>
      </c>
      <c r="S598" s="3" t="s">
        <v>513</v>
      </c>
      <c r="U598" s="3" t="s">
        <v>1370</v>
      </c>
    </row>
    <row r="599" ht="15.75" customHeight="1">
      <c r="A599" s="3">
        <v>558.0</v>
      </c>
      <c r="B599" s="3" t="s">
        <v>2079</v>
      </c>
      <c r="C599" s="3" t="s">
        <v>2063</v>
      </c>
      <c r="D599" s="3" t="s">
        <v>2064</v>
      </c>
      <c r="E599" s="3" t="s">
        <v>2080</v>
      </c>
      <c r="F599" s="3" t="s">
        <v>2081</v>
      </c>
      <c r="G599" s="3">
        <v>62.07</v>
      </c>
      <c r="H599" s="3">
        <v>-1.4</v>
      </c>
      <c r="I599" s="3">
        <v>40.5</v>
      </c>
      <c r="J599" s="3">
        <v>6.0</v>
      </c>
      <c r="K599" s="3" t="s">
        <v>393</v>
      </c>
      <c r="M599" s="3" t="s">
        <v>2072</v>
      </c>
      <c r="O599" s="3" t="s">
        <v>1298</v>
      </c>
      <c r="Q599" s="3" t="s">
        <v>862</v>
      </c>
      <c r="S599" s="3" t="s">
        <v>513</v>
      </c>
      <c r="U599" s="3" t="s">
        <v>1370</v>
      </c>
    </row>
    <row r="600" ht="15.75" customHeight="1">
      <c r="A600" s="3">
        <v>559.0</v>
      </c>
      <c r="B600" s="3" t="s">
        <v>2082</v>
      </c>
      <c r="C600" s="3" t="s">
        <v>2083</v>
      </c>
      <c r="D600" s="3" t="s">
        <v>2084</v>
      </c>
      <c r="E600" s="3" t="s">
        <v>2080</v>
      </c>
      <c r="F600" s="3" t="s">
        <v>2081</v>
      </c>
      <c r="G600" s="3">
        <v>62.07</v>
      </c>
      <c r="H600" s="3">
        <v>-1.4</v>
      </c>
      <c r="I600" s="3">
        <v>40.5</v>
      </c>
      <c r="J600" s="3">
        <v>6.0</v>
      </c>
      <c r="K600" s="3" t="s">
        <v>2085</v>
      </c>
      <c r="M600" s="3" t="s">
        <v>2085</v>
      </c>
    </row>
    <row r="601" ht="15.75" customHeight="1">
      <c r="A601" s="3">
        <v>560.0</v>
      </c>
      <c r="B601" s="3" t="s">
        <v>2086</v>
      </c>
      <c r="C601" s="3" t="s">
        <v>2087</v>
      </c>
      <c r="D601" s="3" t="s">
        <v>2084</v>
      </c>
      <c r="E601" s="3" t="s">
        <v>2080</v>
      </c>
      <c r="F601" s="3" t="s">
        <v>2081</v>
      </c>
      <c r="G601" s="3">
        <v>62.07</v>
      </c>
      <c r="H601" s="3">
        <v>-1.4</v>
      </c>
      <c r="I601" s="3">
        <v>40.5</v>
      </c>
      <c r="J601" s="3">
        <v>6.0</v>
      </c>
      <c r="K601" s="3" t="s">
        <v>393</v>
      </c>
    </row>
    <row r="602" ht="15.75" customHeight="1">
      <c r="A602" s="3">
        <v>561.0</v>
      </c>
      <c r="B602" s="3" t="s">
        <v>2088</v>
      </c>
      <c r="C602" s="3" t="s">
        <v>2068</v>
      </c>
      <c r="D602" s="3" t="s">
        <v>2069</v>
      </c>
      <c r="E602" s="3" t="s">
        <v>2080</v>
      </c>
      <c r="F602" s="3" t="s">
        <v>2081</v>
      </c>
      <c r="G602" s="3">
        <v>62.07</v>
      </c>
      <c r="H602" s="3">
        <v>-1.4</v>
      </c>
      <c r="I602" s="3">
        <v>40.5</v>
      </c>
      <c r="J602" s="3">
        <v>6.0</v>
      </c>
      <c r="K602" s="3" t="s">
        <v>393</v>
      </c>
    </row>
    <row r="603" ht="15.75" customHeight="1">
      <c r="A603" s="3">
        <v>562.0</v>
      </c>
      <c r="B603" s="3" t="s">
        <v>2089</v>
      </c>
      <c r="C603" s="3" t="s">
        <v>2090</v>
      </c>
      <c r="D603" s="3" t="s">
        <v>2091</v>
      </c>
      <c r="E603" s="3" t="s">
        <v>2080</v>
      </c>
      <c r="F603" s="3" t="s">
        <v>2081</v>
      </c>
      <c r="G603" s="3">
        <v>62.07</v>
      </c>
      <c r="H603" s="3">
        <v>-1.4</v>
      </c>
      <c r="I603" s="3">
        <v>40.5</v>
      </c>
      <c r="J603" s="3">
        <v>6.0</v>
      </c>
      <c r="K603" s="3" t="s">
        <v>812</v>
      </c>
      <c r="M603" s="3" t="s">
        <v>585</v>
      </c>
      <c r="O603" s="3" t="s">
        <v>467</v>
      </c>
      <c r="Q603" s="3" t="s">
        <v>862</v>
      </c>
      <c r="S603" s="3" t="s">
        <v>84</v>
      </c>
      <c r="U603" s="3" t="s">
        <v>787</v>
      </c>
    </row>
    <row r="604" ht="15.75" customHeight="1">
      <c r="A604" s="3">
        <v>563.0</v>
      </c>
      <c r="B604" s="3" t="s">
        <v>2089</v>
      </c>
      <c r="C604" s="3" t="s">
        <v>2090</v>
      </c>
      <c r="D604" s="3" t="s">
        <v>2091</v>
      </c>
      <c r="E604" s="3" t="s">
        <v>2080</v>
      </c>
      <c r="F604" s="3" t="s">
        <v>2081</v>
      </c>
      <c r="G604" s="3">
        <v>62.07</v>
      </c>
      <c r="H604" s="3">
        <v>-1.4</v>
      </c>
      <c r="I604" s="3">
        <v>40.5</v>
      </c>
      <c r="J604" s="3">
        <v>6.0</v>
      </c>
      <c r="K604" s="3" t="s">
        <v>812</v>
      </c>
      <c r="M604" s="3" t="s">
        <v>585</v>
      </c>
      <c r="O604" s="3" t="s">
        <v>467</v>
      </c>
      <c r="Q604" s="3" t="s">
        <v>862</v>
      </c>
      <c r="S604" s="3" t="s">
        <v>84</v>
      </c>
      <c r="U604" s="3" t="s">
        <v>787</v>
      </c>
    </row>
    <row r="605" ht="15.75" customHeight="1">
      <c r="A605" s="3">
        <v>564.0</v>
      </c>
      <c r="B605" s="3" t="s">
        <v>2092</v>
      </c>
      <c r="C605" s="3" t="s">
        <v>2090</v>
      </c>
      <c r="D605" s="3" t="s">
        <v>2091</v>
      </c>
      <c r="E605" s="3" t="s">
        <v>2080</v>
      </c>
      <c r="F605" s="3" t="s">
        <v>2081</v>
      </c>
      <c r="G605" s="3">
        <v>62.07</v>
      </c>
      <c r="H605" s="3">
        <v>-1.4</v>
      </c>
      <c r="I605" s="3">
        <v>40.5</v>
      </c>
      <c r="J605" s="3">
        <v>6.0</v>
      </c>
      <c r="K605" s="3" t="s">
        <v>812</v>
      </c>
      <c r="M605" s="3" t="s">
        <v>585</v>
      </c>
      <c r="O605" s="3" t="s">
        <v>467</v>
      </c>
      <c r="Q605" s="3" t="s">
        <v>862</v>
      </c>
      <c r="S605" s="3" t="s">
        <v>84</v>
      </c>
      <c r="U605" s="3" t="s">
        <v>787</v>
      </c>
    </row>
    <row r="606" ht="15.75" customHeight="1">
      <c r="A606" s="3">
        <v>565.0</v>
      </c>
      <c r="B606" s="3" t="s">
        <v>2092</v>
      </c>
      <c r="C606" s="3" t="s">
        <v>2090</v>
      </c>
      <c r="D606" s="3" t="s">
        <v>2091</v>
      </c>
      <c r="E606" s="3" t="s">
        <v>2080</v>
      </c>
      <c r="F606" s="3" t="s">
        <v>2081</v>
      </c>
      <c r="G606" s="3">
        <v>62.07</v>
      </c>
      <c r="H606" s="3">
        <v>-1.4</v>
      </c>
      <c r="I606" s="3">
        <v>40.5</v>
      </c>
      <c r="J606" s="3">
        <v>6.0</v>
      </c>
      <c r="K606" s="3" t="s">
        <v>812</v>
      </c>
      <c r="M606" s="3" t="s">
        <v>585</v>
      </c>
      <c r="O606" s="3" t="s">
        <v>467</v>
      </c>
      <c r="Q606" s="3" t="s">
        <v>862</v>
      </c>
      <c r="S606" s="3" t="s">
        <v>84</v>
      </c>
      <c r="U606" s="3" t="s">
        <v>787</v>
      </c>
    </row>
    <row r="607" ht="15.75" customHeight="1">
      <c r="A607" s="3">
        <v>566.0</v>
      </c>
      <c r="B607" s="3" t="s">
        <v>2093</v>
      </c>
      <c r="C607" s="3" t="s">
        <v>2068</v>
      </c>
      <c r="D607" s="3" t="s">
        <v>2094</v>
      </c>
      <c r="E607" s="3" t="s">
        <v>2080</v>
      </c>
      <c r="F607" s="3" t="s">
        <v>2081</v>
      </c>
      <c r="G607" s="3">
        <v>62.07</v>
      </c>
      <c r="H607" s="3">
        <v>-1.4</v>
      </c>
      <c r="I607" s="3">
        <v>40.5</v>
      </c>
      <c r="J607" s="3">
        <v>6.0</v>
      </c>
      <c r="K607" s="3" t="s">
        <v>393</v>
      </c>
      <c r="M607" s="3" t="s">
        <v>2072</v>
      </c>
      <c r="O607" s="3" t="s">
        <v>2095</v>
      </c>
      <c r="Q607" s="3" t="s">
        <v>862</v>
      </c>
      <c r="S607" s="3" t="s">
        <v>476</v>
      </c>
      <c r="U607" s="3" t="s">
        <v>1370</v>
      </c>
    </row>
    <row r="608" ht="15.75" customHeight="1">
      <c r="A608" s="3">
        <v>567.0</v>
      </c>
      <c r="B608" s="3" t="s">
        <v>2096</v>
      </c>
      <c r="C608" s="3" t="s">
        <v>2097</v>
      </c>
      <c r="D608" s="3" t="s">
        <v>2098</v>
      </c>
      <c r="E608" s="3" t="s">
        <v>2099</v>
      </c>
      <c r="K608" s="3" t="s">
        <v>2100</v>
      </c>
      <c r="M608" s="3" t="s">
        <v>1089</v>
      </c>
      <c r="O608" s="3" t="s">
        <v>2101</v>
      </c>
    </row>
    <row r="609" ht="15.75" customHeight="1">
      <c r="A609" s="3">
        <v>568.0</v>
      </c>
      <c r="B609" s="3" t="s">
        <v>2096</v>
      </c>
      <c r="C609" s="3" t="s">
        <v>2097</v>
      </c>
      <c r="D609" s="3" t="s">
        <v>2098</v>
      </c>
      <c r="E609" s="3" t="s">
        <v>2099</v>
      </c>
      <c r="K609" s="3" t="s">
        <v>2100</v>
      </c>
      <c r="M609" s="3" t="s">
        <v>1089</v>
      </c>
      <c r="O609" s="3" t="s">
        <v>2101</v>
      </c>
    </row>
    <row r="610" ht="15.75" customHeight="1">
      <c r="A610" s="3">
        <v>569.0</v>
      </c>
      <c r="B610" s="3" t="s">
        <v>2102</v>
      </c>
      <c r="C610" s="3" t="s">
        <v>2103</v>
      </c>
      <c r="D610" s="3" t="s">
        <v>2104</v>
      </c>
      <c r="K610" s="3" t="s">
        <v>2105</v>
      </c>
      <c r="M610" s="3" t="s">
        <v>2105</v>
      </c>
      <c r="O610" s="3" t="s">
        <v>327</v>
      </c>
      <c r="Q610" s="3" t="s">
        <v>538</v>
      </c>
      <c r="S610" s="3" t="s">
        <v>95</v>
      </c>
    </row>
    <row r="611" ht="15.75" customHeight="1">
      <c r="A611" s="3">
        <v>570.0</v>
      </c>
      <c r="B611" s="3" t="s">
        <v>2102</v>
      </c>
      <c r="C611" s="3" t="s">
        <v>2103</v>
      </c>
      <c r="D611" s="3" t="s">
        <v>2104</v>
      </c>
      <c r="K611" s="3" t="s">
        <v>2105</v>
      </c>
      <c r="M611" s="3" t="s">
        <v>2105</v>
      </c>
      <c r="O611" s="3" t="s">
        <v>327</v>
      </c>
      <c r="Q611" s="3" t="s">
        <v>538</v>
      </c>
      <c r="S611" s="3" t="s">
        <v>95</v>
      </c>
    </row>
    <row r="612" ht="15.75" customHeight="1">
      <c r="A612" s="3">
        <v>571.0</v>
      </c>
      <c r="B612" s="3" t="s">
        <v>2106</v>
      </c>
      <c r="C612" s="3" t="s">
        <v>2107</v>
      </c>
      <c r="E612" s="3" t="s">
        <v>2108</v>
      </c>
      <c r="K612" s="3" t="s">
        <v>1827</v>
      </c>
      <c r="M612" s="3" t="s">
        <v>259</v>
      </c>
      <c r="O612" s="3" t="s">
        <v>351</v>
      </c>
      <c r="Q612" s="3" t="s">
        <v>2109</v>
      </c>
      <c r="S612" s="3" t="s">
        <v>1825</v>
      </c>
      <c r="U612" s="3" t="s">
        <v>2110</v>
      </c>
      <c r="W612" s="3" t="s">
        <v>2111</v>
      </c>
      <c r="Y612" s="3" t="s">
        <v>2112</v>
      </c>
      <c r="AA612" s="3" t="s">
        <v>2113</v>
      </c>
      <c r="AD612" s="3" t="s">
        <v>143</v>
      </c>
    </row>
    <row r="613" ht="15.75" customHeight="1">
      <c r="A613" s="3">
        <v>572.0</v>
      </c>
      <c r="B613" s="3" t="s">
        <v>2106</v>
      </c>
      <c r="C613" s="3" t="s">
        <v>2107</v>
      </c>
      <c r="E613" s="3" t="s">
        <v>2108</v>
      </c>
      <c r="F613" s="3" t="s">
        <v>2114</v>
      </c>
      <c r="G613" s="3">
        <v>369.4</v>
      </c>
      <c r="H613" s="3">
        <v>2.8</v>
      </c>
      <c r="I613" s="3">
        <v>87.1</v>
      </c>
      <c r="J613" s="3">
        <v>480.0</v>
      </c>
      <c r="K613" s="3" t="s">
        <v>1827</v>
      </c>
      <c r="M613" s="3" t="s">
        <v>259</v>
      </c>
      <c r="O613" s="3" t="s">
        <v>351</v>
      </c>
      <c r="Q613" s="3" t="s">
        <v>2109</v>
      </c>
      <c r="S613" s="3" t="s">
        <v>1825</v>
      </c>
      <c r="U613" s="3" t="s">
        <v>2110</v>
      </c>
      <c r="W613" s="3" t="s">
        <v>2111</v>
      </c>
      <c r="Y613" s="3" t="s">
        <v>2112</v>
      </c>
      <c r="AA613" s="3" t="s">
        <v>2113</v>
      </c>
      <c r="AD613" s="3" t="s">
        <v>143</v>
      </c>
    </row>
    <row r="614" ht="15.75" customHeight="1">
      <c r="A614" s="3">
        <v>573.0</v>
      </c>
      <c r="B614" s="3" t="s">
        <v>2115</v>
      </c>
      <c r="C614" s="3" t="s">
        <v>2116</v>
      </c>
      <c r="D614" s="3" t="s">
        <v>2117</v>
      </c>
      <c r="E614" s="3" t="s">
        <v>2118</v>
      </c>
    </row>
    <row r="615" ht="15.75" customHeight="1">
      <c r="A615" s="3">
        <v>574.0</v>
      </c>
      <c r="B615" s="3" t="s">
        <v>2119</v>
      </c>
      <c r="C615" s="3" t="s">
        <v>2120</v>
      </c>
      <c r="D615" s="3" t="s">
        <v>2117</v>
      </c>
      <c r="E615" s="3" t="s">
        <v>2118</v>
      </c>
    </row>
    <row r="616" ht="15.75" customHeight="1">
      <c r="A616" s="3">
        <v>575.0</v>
      </c>
      <c r="B616" s="3" t="s">
        <v>2119</v>
      </c>
      <c r="C616" s="3" t="s">
        <v>2120</v>
      </c>
      <c r="D616" s="3" t="s">
        <v>2117</v>
      </c>
      <c r="E616" s="3" t="s">
        <v>2121</v>
      </c>
    </row>
    <row r="617" ht="15.75" customHeight="1">
      <c r="A617" s="3">
        <v>576.0</v>
      </c>
      <c r="B617" s="3" t="s">
        <v>2122</v>
      </c>
      <c r="C617" s="3" t="s">
        <v>2120</v>
      </c>
      <c r="D617" s="3" t="s">
        <v>2117</v>
      </c>
      <c r="E617" s="3" t="s">
        <v>2121</v>
      </c>
    </row>
    <row r="618" ht="15.75" customHeight="1">
      <c r="A618" s="3">
        <v>577.0</v>
      </c>
      <c r="B618" s="3" t="s">
        <v>2123</v>
      </c>
      <c r="C618" s="3" t="s">
        <v>2124</v>
      </c>
      <c r="D618" s="3" t="s">
        <v>2125</v>
      </c>
      <c r="K618" s="3" t="s">
        <v>2126</v>
      </c>
      <c r="M618" s="3" t="s">
        <v>2127</v>
      </c>
      <c r="O618" s="3" t="s">
        <v>1052</v>
      </c>
      <c r="Q618" s="3" t="s">
        <v>1331</v>
      </c>
      <c r="S618" s="3" t="s">
        <v>812</v>
      </c>
      <c r="U618" s="3" t="s">
        <v>996</v>
      </c>
      <c r="W618" s="3" t="s">
        <v>784</v>
      </c>
      <c r="Y618" s="3" t="s">
        <v>2128</v>
      </c>
      <c r="AA618" s="3" t="s">
        <v>84</v>
      </c>
      <c r="AC618" s="3" t="s">
        <v>2129</v>
      </c>
    </row>
    <row r="619" ht="15.75" customHeight="1">
      <c r="A619" s="3">
        <v>578.0</v>
      </c>
      <c r="B619" s="3" t="s">
        <v>2123</v>
      </c>
      <c r="C619" s="3" t="s">
        <v>2124</v>
      </c>
      <c r="D619" s="3" t="s">
        <v>2125</v>
      </c>
      <c r="K619" s="3" t="s">
        <v>2126</v>
      </c>
      <c r="M619" s="3" t="s">
        <v>2127</v>
      </c>
      <c r="O619" s="3" t="s">
        <v>1052</v>
      </c>
      <c r="Q619" s="3" t="s">
        <v>1331</v>
      </c>
      <c r="S619" s="3" t="s">
        <v>812</v>
      </c>
      <c r="U619" s="3" t="s">
        <v>996</v>
      </c>
      <c r="W619" s="3" t="s">
        <v>784</v>
      </c>
      <c r="Y619" s="3" t="s">
        <v>2128</v>
      </c>
      <c r="AA619" s="3" t="s">
        <v>84</v>
      </c>
      <c r="AC619" s="3" t="s">
        <v>2129</v>
      </c>
    </row>
    <row r="620" ht="15.75" customHeight="1">
      <c r="A620" s="3">
        <v>579.0</v>
      </c>
      <c r="B620" s="3" t="s">
        <v>2130</v>
      </c>
      <c r="C620" s="3" t="s">
        <v>2131</v>
      </c>
      <c r="D620" s="3" t="s">
        <v>2132</v>
      </c>
      <c r="E620" s="3" t="s">
        <v>2099</v>
      </c>
      <c r="K620" s="3" t="s">
        <v>2133</v>
      </c>
      <c r="M620" s="3" t="s">
        <v>2133</v>
      </c>
      <c r="O620" s="3" t="s">
        <v>2134</v>
      </c>
      <c r="Q620" s="3" t="s">
        <v>2135</v>
      </c>
      <c r="S620" s="3" t="s">
        <v>2136</v>
      </c>
      <c r="U620" s="3" t="s">
        <v>2137</v>
      </c>
      <c r="W620" s="3" t="s">
        <v>2138</v>
      </c>
      <c r="Y620" s="3" t="s">
        <v>2139</v>
      </c>
      <c r="AA620" s="3" t="s">
        <v>2140</v>
      </c>
      <c r="AC620" s="3" t="s">
        <v>2141</v>
      </c>
    </row>
    <row r="621" ht="15.75" customHeight="1">
      <c r="A621" s="3">
        <v>580.0</v>
      </c>
      <c r="B621" s="3" t="s">
        <v>2130</v>
      </c>
      <c r="C621" s="3" t="s">
        <v>1276</v>
      </c>
      <c r="D621" s="3" t="s">
        <v>791</v>
      </c>
      <c r="E621" s="3" t="s">
        <v>2099</v>
      </c>
      <c r="K621" s="3" t="s">
        <v>2133</v>
      </c>
      <c r="M621" s="3" t="s">
        <v>2133</v>
      </c>
      <c r="O621" s="3" t="s">
        <v>2134</v>
      </c>
      <c r="Q621" s="3" t="s">
        <v>2135</v>
      </c>
      <c r="S621" s="3" t="s">
        <v>2136</v>
      </c>
      <c r="U621" s="3" t="s">
        <v>2137</v>
      </c>
      <c r="W621" s="3" t="s">
        <v>2138</v>
      </c>
      <c r="Y621" s="3" t="s">
        <v>2139</v>
      </c>
      <c r="AA621" s="3" t="s">
        <v>2140</v>
      </c>
      <c r="AC621" s="3" t="s">
        <v>2141</v>
      </c>
    </row>
    <row r="622" ht="15.75" customHeight="1">
      <c r="A622" s="3">
        <v>581.0</v>
      </c>
      <c r="B622" s="3" t="s">
        <v>2142</v>
      </c>
      <c r="C622" s="3" t="s">
        <v>2131</v>
      </c>
      <c r="D622" s="3" t="s">
        <v>2143</v>
      </c>
      <c r="K622" s="3" t="s">
        <v>2144</v>
      </c>
      <c r="M622" s="3" t="s">
        <v>233</v>
      </c>
      <c r="O622" s="3" t="s">
        <v>2145</v>
      </c>
      <c r="Q622" s="3" t="s">
        <v>2146</v>
      </c>
    </row>
    <row r="623" ht="15.75" customHeight="1">
      <c r="A623" s="3">
        <v>582.0</v>
      </c>
      <c r="B623" s="3" t="s">
        <v>2142</v>
      </c>
      <c r="C623" s="3" t="s">
        <v>1283</v>
      </c>
      <c r="D623" s="3" t="s">
        <v>2147</v>
      </c>
      <c r="K623" s="3" t="s">
        <v>2144</v>
      </c>
      <c r="M623" s="3" t="s">
        <v>233</v>
      </c>
      <c r="O623" s="3" t="s">
        <v>2145</v>
      </c>
      <c r="Q623" s="3" t="s">
        <v>2146</v>
      </c>
    </row>
    <row r="624" ht="15.75" customHeight="1">
      <c r="A624" s="3">
        <v>583.0</v>
      </c>
      <c r="B624" s="3" t="s">
        <v>2148</v>
      </c>
      <c r="C624" s="3" t="s">
        <v>2149</v>
      </c>
      <c r="D624" s="3" t="s">
        <v>2150</v>
      </c>
      <c r="K624" s="3" t="s">
        <v>2151</v>
      </c>
      <c r="M624" s="3" t="s">
        <v>2152</v>
      </c>
      <c r="O624" s="3" t="s">
        <v>2153</v>
      </c>
      <c r="Q624" s="3" t="s">
        <v>2154</v>
      </c>
      <c r="S624" s="3" t="s">
        <v>2155</v>
      </c>
      <c r="U624" s="3" t="s">
        <v>2135</v>
      </c>
      <c r="W624" s="3" t="s">
        <v>2156</v>
      </c>
      <c r="Y624" s="3" t="s">
        <v>2146</v>
      </c>
    </row>
    <row r="625" ht="15.75" customHeight="1">
      <c r="A625" s="3">
        <v>584.0</v>
      </c>
      <c r="B625" s="3" t="s">
        <v>2148</v>
      </c>
      <c r="C625" s="3" t="s">
        <v>1326</v>
      </c>
      <c r="D625" s="3" t="s">
        <v>1327</v>
      </c>
      <c r="E625" s="3" t="s">
        <v>2108</v>
      </c>
      <c r="F625" s="3" t="s">
        <v>2114</v>
      </c>
      <c r="G625" s="3">
        <v>369.4</v>
      </c>
      <c r="H625" s="3">
        <v>2.8</v>
      </c>
      <c r="I625" s="3">
        <v>87.1</v>
      </c>
      <c r="J625" s="3">
        <v>480.0</v>
      </c>
      <c r="K625" s="3" t="s">
        <v>2151</v>
      </c>
      <c r="M625" s="3" t="s">
        <v>2152</v>
      </c>
      <c r="O625" s="3" t="s">
        <v>2153</v>
      </c>
      <c r="Q625" s="3" t="s">
        <v>2154</v>
      </c>
      <c r="S625" s="3" t="s">
        <v>2155</v>
      </c>
      <c r="U625" s="3" t="s">
        <v>2135</v>
      </c>
      <c r="W625" s="3" t="s">
        <v>2156</v>
      </c>
      <c r="Y625" s="3" t="s">
        <v>2146</v>
      </c>
    </row>
    <row r="626" ht="15.75" customHeight="1">
      <c r="A626" s="3">
        <v>585.0</v>
      </c>
      <c r="B626" s="3" t="s">
        <v>2157</v>
      </c>
      <c r="C626" s="3" t="s">
        <v>2158</v>
      </c>
      <c r="D626" s="3" t="s">
        <v>2159</v>
      </c>
    </row>
    <row r="627" ht="15.75" customHeight="1">
      <c r="A627" s="3">
        <v>586.0</v>
      </c>
      <c r="B627" s="3" t="s">
        <v>2160</v>
      </c>
      <c r="C627" s="3" t="s">
        <v>2161</v>
      </c>
      <c r="D627" s="3" t="s">
        <v>2162</v>
      </c>
    </row>
    <row r="628" ht="15.75" customHeight="1">
      <c r="A628" s="3">
        <v>587.0</v>
      </c>
      <c r="B628" s="3" t="s">
        <v>2163</v>
      </c>
      <c r="C628" s="3" t="s">
        <v>2164</v>
      </c>
      <c r="D628" s="3" t="s">
        <v>2165</v>
      </c>
    </row>
    <row r="629" ht="15.75" customHeight="1">
      <c r="A629" s="3">
        <v>588.0</v>
      </c>
      <c r="B629" s="3" t="s">
        <v>2166</v>
      </c>
      <c r="C629" s="3" t="s">
        <v>2167</v>
      </c>
      <c r="D629" s="3" t="s">
        <v>2168</v>
      </c>
    </row>
    <row r="630" ht="15.75" customHeight="1">
      <c r="A630" s="3">
        <v>589.0</v>
      </c>
      <c r="B630" s="3" t="s">
        <v>2166</v>
      </c>
      <c r="C630" s="3" t="s">
        <v>2167</v>
      </c>
      <c r="D630" s="3" t="s">
        <v>2168</v>
      </c>
      <c r="E630" s="3" t="s">
        <v>2099</v>
      </c>
      <c r="K630" s="3" t="s">
        <v>504</v>
      </c>
      <c r="M630" s="3" t="s">
        <v>1702</v>
      </c>
      <c r="O630" s="3" t="s">
        <v>158</v>
      </c>
    </row>
    <row r="631" ht="15.75" customHeight="1">
      <c r="A631" s="3">
        <v>590.0</v>
      </c>
      <c r="B631" s="3" t="s">
        <v>2169</v>
      </c>
      <c r="C631" s="3" t="s">
        <v>2170</v>
      </c>
      <c r="D631" s="3" t="s">
        <v>2171</v>
      </c>
      <c r="E631" s="3" t="s">
        <v>2099</v>
      </c>
      <c r="K631" s="3" t="s">
        <v>78</v>
      </c>
      <c r="M631" s="3" t="s">
        <v>82</v>
      </c>
    </row>
    <row r="632" ht="15.75" customHeight="1">
      <c r="A632" s="3">
        <v>591.0</v>
      </c>
      <c r="B632" s="3" t="s">
        <v>2169</v>
      </c>
      <c r="C632" s="3" t="s">
        <v>2170</v>
      </c>
      <c r="D632" s="3" t="s">
        <v>2171</v>
      </c>
      <c r="E632" s="3" t="s">
        <v>2099</v>
      </c>
      <c r="K632" s="3" t="s">
        <v>78</v>
      </c>
      <c r="M632" s="3" t="s">
        <v>82</v>
      </c>
    </row>
    <row r="633" ht="15.75" customHeight="1">
      <c r="A633" s="3">
        <v>592.0</v>
      </c>
      <c r="B633" s="3" t="s">
        <v>2172</v>
      </c>
      <c r="C633" s="3" t="s">
        <v>2173</v>
      </c>
      <c r="D633" s="3" t="s">
        <v>2174</v>
      </c>
      <c r="E633" s="3" t="s">
        <v>2099</v>
      </c>
      <c r="K633" s="3" t="s">
        <v>131</v>
      </c>
    </row>
    <row r="634" ht="15.75" customHeight="1">
      <c r="A634" s="3">
        <v>593.0</v>
      </c>
      <c r="B634" s="3" t="s">
        <v>2175</v>
      </c>
      <c r="C634" s="3" t="s">
        <v>2176</v>
      </c>
      <c r="D634" s="3" t="s">
        <v>2177</v>
      </c>
      <c r="E634" s="3" t="s">
        <v>2099</v>
      </c>
    </row>
    <row r="635" ht="15.75" customHeight="1">
      <c r="A635" s="3">
        <v>594.0</v>
      </c>
      <c r="B635" s="3" t="s">
        <v>2178</v>
      </c>
      <c r="C635" s="3" t="s">
        <v>2179</v>
      </c>
      <c r="D635" s="3" t="s">
        <v>2180</v>
      </c>
      <c r="E635" s="3" t="s">
        <v>2099</v>
      </c>
      <c r="K635" s="3" t="s">
        <v>2181</v>
      </c>
      <c r="M635" s="3" t="s">
        <v>2182</v>
      </c>
      <c r="O635" s="3" t="s">
        <v>82</v>
      </c>
      <c r="Q635" s="3" t="s">
        <v>1724</v>
      </c>
      <c r="S635" s="3" t="s">
        <v>862</v>
      </c>
      <c r="U635" s="3" t="s">
        <v>84</v>
      </c>
      <c r="W635" s="3" t="s">
        <v>120</v>
      </c>
    </row>
    <row r="636" ht="15.75" customHeight="1">
      <c r="A636" s="3">
        <v>595.0</v>
      </c>
      <c r="B636" s="3" t="s">
        <v>2178</v>
      </c>
      <c r="C636" s="3" t="s">
        <v>2179</v>
      </c>
      <c r="D636" s="3" t="s">
        <v>2180</v>
      </c>
      <c r="E636" s="3" t="s">
        <v>2099</v>
      </c>
      <c r="K636" s="3" t="s">
        <v>2181</v>
      </c>
      <c r="M636" s="3" t="s">
        <v>2182</v>
      </c>
      <c r="O636" s="3" t="s">
        <v>82</v>
      </c>
      <c r="Q636" s="3" t="s">
        <v>1724</v>
      </c>
      <c r="S636" s="3" t="s">
        <v>862</v>
      </c>
      <c r="U636" s="3" t="s">
        <v>84</v>
      </c>
      <c r="W636" s="3" t="s">
        <v>120</v>
      </c>
    </row>
    <row r="637" ht="15.75" customHeight="1">
      <c r="A637" s="3">
        <v>596.0</v>
      </c>
      <c r="B637" s="3" t="s">
        <v>2183</v>
      </c>
      <c r="C637" s="3" t="s">
        <v>2179</v>
      </c>
      <c r="D637" s="3" t="s">
        <v>2180</v>
      </c>
      <c r="E637" s="3" t="s">
        <v>2184</v>
      </c>
      <c r="K637" s="3" t="s">
        <v>466</v>
      </c>
      <c r="M637" s="3" t="s">
        <v>95</v>
      </c>
      <c r="O637" s="3" t="s">
        <v>930</v>
      </c>
      <c r="Q637" s="3" t="s">
        <v>82</v>
      </c>
      <c r="S637" s="3" t="s">
        <v>467</v>
      </c>
      <c r="U637" s="3" t="s">
        <v>120</v>
      </c>
    </row>
    <row r="638" ht="15.75" customHeight="1">
      <c r="A638" s="3">
        <v>597.0</v>
      </c>
      <c r="B638" s="3" t="s">
        <v>2185</v>
      </c>
      <c r="C638" s="3" t="s">
        <v>2179</v>
      </c>
      <c r="D638" s="3" t="s">
        <v>2180</v>
      </c>
      <c r="E638" s="3" t="s">
        <v>2099</v>
      </c>
      <c r="K638" s="3" t="s">
        <v>466</v>
      </c>
      <c r="M638" s="3" t="s">
        <v>95</v>
      </c>
      <c r="O638" s="3" t="s">
        <v>930</v>
      </c>
      <c r="Q638" s="3" t="s">
        <v>82</v>
      </c>
      <c r="S638" s="3" t="s">
        <v>467</v>
      </c>
      <c r="U638" s="3" t="s">
        <v>120</v>
      </c>
    </row>
    <row r="639" ht="15.75" customHeight="1">
      <c r="A639" s="3">
        <v>598.0</v>
      </c>
      <c r="B639" s="3" t="s">
        <v>2186</v>
      </c>
      <c r="C639" s="3" t="s">
        <v>2187</v>
      </c>
      <c r="D639" s="3" t="s">
        <v>2188</v>
      </c>
      <c r="K639" s="3" t="s">
        <v>95</v>
      </c>
      <c r="M639" s="3" t="s">
        <v>83</v>
      </c>
      <c r="O639" s="3" t="s">
        <v>1473</v>
      </c>
      <c r="Q639" s="3" t="s">
        <v>82</v>
      </c>
      <c r="S639" s="3" t="s">
        <v>78</v>
      </c>
      <c r="U639" s="3" t="s">
        <v>741</v>
      </c>
      <c r="W639" s="3" t="s">
        <v>783</v>
      </c>
      <c r="Y639" s="3" t="s">
        <v>787</v>
      </c>
      <c r="AA639" s="3" t="s">
        <v>1289</v>
      </c>
    </row>
    <row r="640" ht="15.75" customHeight="1">
      <c r="A640" s="3">
        <v>599.0</v>
      </c>
      <c r="B640" s="3" t="s">
        <v>2186</v>
      </c>
      <c r="C640" s="3" t="s">
        <v>2187</v>
      </c>
      <c r="D640" s="3" t="s">
        <v>2188</v>
      </c>
      <c r="E640" s="3" t="s">
        <v>2099</v>
      </c>
      <c r="K640" s="3" t="s">
        <v>95</v>
      </c>
      <c r="M640" s="3" t="s">
        <v>83</v>
      </c>
      <c r="O640" s="3" t="s">
        <v>1473</v>
      </c>
      <c r="Q640" s="3" t="s">
        <v>82</v>
      </c>
      <c r="S640" s="3" t="s">
        <v>78</v>
      </c>
      <c r="U640" s="3" t="s">
        <v>741</v>
      </c>
      <c r="W640" s="3" t="s">
        <v>783</v>
      </c>
      <c r="Y640" s="3" t="s">
        <v>787</v>
      </c>
      <c r="AA640" s="3" t="s">
        <v>1289</v>
      </c>
    </row>
    <row r="641" ht="15.75" customHeight="1">
      <c r="A641" s="3">
        <v>600.0</v>
      </c>
      <c r="B641" s="3" t="s">
        <v>2189</v>
      </c>
      <c r="C641" s="3" t="s">
        <v>2187</v>
      </c>
      <c r="D641" s="3" t="s">
        <v>2188</v>
      </c>
      <c r="E641" s="3" t="s">
        <v>2099</v>
      </c>
      <c r="K641" s="3" t="s">
        <v>2190</v>
      </c>
      <c r="L641" s="3">
        <f>4/34</f>
        <v>0.1176470588</v>
      </c>
      <c r="M641" s="3" t="s">
        <v>156</v>
      </c>
      <c r="N641" s="3">
        <f>20/34</f>
        <v>0.5882352941</v>
      </c>
      <c r="O641" s="3" t="s">
        <v>1102</v>
      </c>
    </row>
    <row r="642" ht="15.75" customHeight="1">
      <c r="A642" s="3">
        <v>601.0</v>
      </c>
      <c r="B642" s="3" t="s">
        <v>2191</v>
      </c>
      <c r="C642" s="3" t="s">
        <v>2192</v>
      </c>
      <c r="D642" s="3" t="s">
        <v>2193</v>
      </c>
      <c r="E642" s="3" t="s">
        <v>2184</v>
      </c>
      <c r="F642" s="3" t="s">
        <v>2194</v>
      </c>
      <c r="G642" s="3">
        <v>244.2</v>
      </c>
      <c r="H642" s="3">
        <v>-1.8</v>
      </c>
      <c r="I642" s="3">
        <v>144.0</v>
      </c>
      <c r="J642" s="3">
        <v>304.0</v>
      </c>
      <c r="K642" s="3" t="s">
        <v>2195</v>
      </c>
      <c r="M642" s="3" t="s">
        <v>650</v>
      </c>
      <c r="O642" s="3" t="s">
        <v>653</v>
      </c>
      <c r="Q642" s="3" t="s">
        <v>135</v>
      </c>
    </row>
    <row r="643" ht="15.75" customHeight="1">
      <c r="A643" s="3">
        <v>602.0</v>
      </c>
      <c r="B643" s="3" t="s">
        <v>2196</v>
      </c>
      <c r="C643" s="3" t="s">
        <v>2197</v>
      </c>
      <c r="D643" s="3" t="s">
        <v>2198</v>
      </c>
      <c r="K643" s="3" t="s">
        <v>79</v>
      </c>
      <c r="M643" s="3" t="s">
        <v>2199</v>
      </c>
      <c r="O643" s="3" t="s">
        <v>862</v>
      </c>
      <c r="Q643" s="3" t="s">
        <v>78</v>
      </c>
      <c r="S643" s="3" t="s">
        <v>82</v>
      </c>
      <c r="U643" s="3" t="s">
        <v>930</v>
      </c>
      <c r="W643" s="3" t="s">
        <v>467</v>
      </c>
      <c r="Y643" s="3" t="s">
        <v>783</v>
      </c>
      <c r="AA643" s="3" t="s">
        <v>787</v>
      </c>
    </row>
    <row r="644" ht="15.75" customHeight="1">
      <c r="A644" s="3">
        <v>603.0</v>
      </c>
      <c r="B644" s="3" t="s">
        <v>2196</v>
      </c>
      <c r="C644" s="3" t="s">
        <v>2197</v>
      </c>
      <c r="D644" s="3" t="s">
        <v>2198</v>
      </c>
      <c r="K644" s="3" t="s">
        <v>79</v>
      </c>
      <c r="M644" s="3" t="s">
        <v>2199</v>
      </c>
      <c r="O644" s="3" t="s">
        <v>862</v>
      </c>
      <c r="Q644" s="3" t="s">
        <v>78</v>
      </c>
      <c r="S644" s="3" t="s">
        <v>82</v>
      </c>
      <c r="U644" s="3" t="s">
        <v>930</v>
      </c>
      <c r="W644" s="3" t="s">
        <v>467</v>
      </c>
      <c r="Y644" s="3" t="s">
        <v>783</v>
      </c>
      <c r="AA644" s="3" t="s">
        <v>787</v>
      </c>
    </row>
    <row r="645" ht="15.75" customHeight="1">
      <c r="A645" s="3">
        <v>604.0</v>
      </c>
      <c r="B645" s="3" t="s">
        <v>2200</v>
      </c>
      <c r="C645" s="3" t="s">
        <v>1252</v>
      </c>
      <c r="D645" s="3" t="s">
        <v>2201</v>
      </c>
      <c r="E645" s="3" t="s">
        <v>1638</v>
      </c>
      <c r="F645" s="3" t="s">
        <v>1642</v>
      </c>
      <c r="G645" s="3">
        <v>318.41</v>
      </c>
      <c r="H645" s="3">
        <v>-2.3</v>
      </c>
      <c r="I645" s="3">
        <v>111.0</v>
      </c>
      <c r="J645" s="3">
        <v>300.0</v>
      </c>
      <c r="K645" s="3" t="s">
        <v>165</v>
      </c>
      <c r="M645" s="3" t="s">
        <v>81</v>
      </c>
      <c r="O645" s="3" t="s">
        <v>1255</v>
      </c>
      <c r="Q645" s="3" t="s">
        <v>78</v>
      </c>
      <c r="S645" s="3" t="s">
        <v>630</v>
      </c>
      <c r="U645" s="3" t="s">
        <v>1256</v>
      </c>
      <c r="W645" s="3" t="s">
        <v>784</v>
      </c>
    </row>
    <row r="646" ht="15.75" customHeight="1">
      <c r="A646" s="3">
        <v>605.0</v>
      </c>
      <c r="B646" s="3" t="s">
        <v>2200</v>
      </c>
      <c r="C646" s="3" t="s">
        <v>1263</v>
      </c>
      <c r="D646" s="3" t="s">
        <v>791</v>
      </c>
      <c r="E646" s="3" t="s">
        <v>1638</v>
      </c>
      <c r="F646" s="3" t="s">
        <v>1642</v>
      </c>
      <c r="G646" s="3">
        <v>318.41</v>
      </c>
      <c r="H646" s="3">
        <v>-2.3</v>
      </c>
      <c r="I646" s="3">
        <v>111.0</v>
      </c>
      <c r="J646" s="3">
        <v>300.0</v>
      </c>
      <c r="K646" s="3" t="s">
        <v>165</v>
      </c>
      <c r="M646" s="3" t="s">
        <v>81</v>
      </c>
      <c r="O646" s="3" t="s">
        <v>1255</v>
      </c>
      <c r="Q646" s="3" t="s">
        <v>78</v>
      </c>
      <c r="S646" s="3" t="s">
        <v>630</v>
      </c>
      <c r="U646" s="3" t="s">
        <v>1256</v>
      </c>
      <c r="W646" s="3" t="s">
        <v>784</v>
      </c>
    </row>
    <row r="647" ht="15.75" customHeight="1">
      <c r="A647" s="3">
        <v>606.0</v>
      </c>
      <c r="B647" s="3" t="s">
        <v>2202</v>
      </c>
      <c r="C647" s="3" t="s">
        <v>1283</v>
      </c>
      <c r="D647" s="3" t="s">
        <v>903</v>
      </c>
      <c r="K647" s="3" t="s">
        <v>2203</v>
      </c>
      <c r="M647" s="3" t="s">
        <v>2204</v>
      </c>
      <c r="O647" s="3" t="s">
        <v>78</v>
      </c>
      <c r="Q647" s="3" t="s">
        <v>741</v>
      </c>
    </row>
    <row r="648" ht="15.75" customHeight="1">
      <c r="A648" s="3">
        <v>607.0</v>
      </c>
      <c r="B648" s="3" t="s">
        <v>2202</v>
      </c>
      <c r="C648" s="3" t="s">
        <v>1252</v>
      </c>
      <c r="D648" s="3" t="s">
        <v>2205</v>
      </c>
      <c r="K648" s="3" t="s">
        <v>2203</v>
      </c>
      <c r="M648" s="3" t="s">
        <v>2204</v>
      </c>
      <c r="O648" s="3" t="s">
        <v>78</v>
      </c>
      <c r="Q648" s="3" t="s">
        <v>741</v>
      </c>
    </row>
    <row r="649" ht="15.75" customHeight="1">
      <c r="A649" s="3">
        <v>608.0</v>
      </c>
      <c r="B649" s="3" t="s">
        <v>2206</v>
      </c>
      <c r="C649" s="3" t="s">
        <v>2207</v>
      </c>
      <c r="D649" s="3" t="s">
        <v>2208</v>
      </c>
      <c r="E649" s="3" t="s">
        <v>2209</v>
      </c>
    </row>
    <row r="650" ht="15.75" customHeight="1">
      <c r="A650" s="3">
        <v>609.0</v>
      </c>
      <c r="B650" s="3" t="s">
        <v>2206</v>
      </c>
      <c r="C650" s="3" t="s">
        <v>2207</v>
      </c>
      <c r="D650" s="3" t="s">
        <v>2208</v>
      </c>
      <c r="E650" s="3" t="s">
        <v>2210</v>
      </c>
      <c r="F650" s="3" t="s">
        <v>2211</v>
      </c>
      <c r="G650" s="3">
        <v>487.5</v>
      </c>
      <c r="H650" s="3">
        <v>1.8</v>
      </c>
      <c r="I650" s="3">
        <v>83.2</v>
      </c>
      <c r="J650" s="3">
        <v>731.0</v>
      </c>
    </row>
    <row r="651" ht="15.75" customHeight="1">
      <c r="A651" s="3">
        <v>610.0</v>
      </c>
      <c r="B651" s="3" t="s">
        <v>2212</v>
      </c>
      <c r="C651" s="3" t="s">
        <v>2213</v>
      </c>
      <c r="D651" s="3" t="s">
        <v>661</v>
      </c>
      <c r="K651" s="3" t="s">
        <v>504</v>
      </c>
      <c r="L651" s="3">
        <f t="shared" ref="L651:L652" si="110">103.5/239.82</f>
        <v>0.4315736803</v>
      </c>
      <c r="M651" s="3" t="s">
        <v>504</v>
      </c>
      <c r="N651" s="3">
        <f t="shared" ref="N651:N652" si="111">126.2/239.82</f>
        <v>0.5262280043</v>
      </c>
      <c r="O651" s="3" t="s">
        <v>2214</v>
      </c>
      <c r="P651" s="3">
        <f t="shared" ref="P651:P652" si="112">2.34/239.82</f>
        <v>0.009757317988</v>
      </c>
      <c r="Q651" s="3" t="s">
        <v>2215</v>
      </c>
      <c r="R651" s="3">
        <f t="shared" ref="R651:R652" si="113">2.16/239.82</f>
        <v>0.009006755066</v>
      </c>
      <c r="S651" s="3" t="s">
        <v>155</v>
      </c>
      <c r="T651" s="3">
        <f t="shared" ref="T651:T652" si="114">4.87/239.82</f>
        <v>0.02030689684</v>
      </c>
      <c r="U651" s="3" t="s">
        <v>135</v>
      </c>
    </row>
    <row r="652" ht="15.75" customHeight="1">
      <c r="A652" s="3">
        <v>611.0</v>
      </c>
      <c r="B652" s="3" t="s">
        <v>2216</v>
      </c>
      <c r="C652" s="3" t="s">
        <v>2217</v>
      </c>
      <c r="D652" s="3" t="s">
        <v>661</v>
      </c>
      <c r="E652" s="3" t="s">
        <v>2218</v>
      </c>
      <c r="K652" s="3" t="s">
        <v>504</v>
      </c>
      <c r="L652" s="3">
        <f t="shared" si="110"/>
        <v>0.4315736803</v>
      </c>
      <c r="M652" s="3" t="s">
        <v>504</v>
      </c>
      <c r="N652" s="3">
        <f t="shared" si="111"/>
        <v>0.5262280043</v>
      </c>
      <c r="O652" s="3" t="s">
        <v>2214</v>
      </c>
      <c r="P652" s="3">
        <f t="shared" si="112"/>
        <v>0.009757317988</v>
      </c>
      <c r="Q652" s="3" t="s">
        <v>2215</v>
      </c>
      <c r="R652" s="3">
        <f t="shared" si="113"/>
        <v>0.009006755066</v>
      </c>
      <c r="S652" s="3" t="s">
        <v>155</v>
      </c>
      <c r="T652" s="3">
        <f t="shared" si="114"/>
        <v>0.02030689684</v>
      </c>
      <c r="U652" s="3" t="s">
        <v>135</v>
      </c>
    </row>
    <row r="653" ht="15.75" customHeight="1">
      <c r="A653" s="3">
        <v>612.0</v>
      </c>
      <c r="B653" s="3" t="s">
        <v>2219</v>
      </c>
      <c r="C653" s="3" t="s">
        <v>2220</v>
      </c>
      <c r="D653" s="3" t="s">
        <v>2221</v>
      </c>
      <c r="E653" s="3" t="s">
        <v>2218</v>
      </c>
      <c r="K653" s="3" t="s">
        <v>155</v>
      </c>
      <c r="M653" s="3" t="s">
        <v>413</v>
      </c>
      <c r="O653" s="3" t="s">
        <v>393</v>
      </c>
    </row>
    <row r="654" ht="15.75" customHeight="1">
      <c r="A654" s="3">
        <v>613.0</v>
      </c>
      <c r="B654" s="3" t="s">
        <v>2219</v>
      </c>
      <c r="C654" s="3" t="s">
        <v>2220</v>
      </c>
      <c r="D654" s="3" t="s">
        <v>2221</v>
      </c>
      <c r="E654" s="3" t="s">
        <v>2222</v>
      </c>
      <c r="K654" s="3" t="s">
        <v>155</v>
      </c>
      <c r="M654" s="3" t="s">
        <v>413</v>
      </c>
      <c r="O654" s="3" t="s">
        <v>393</v>
      </c>
    </row>
    <row r="655" ht="15.75" customHeight="1">
      <c r="A655" s="3">
        <v>614.0</v>
      </c>
      <c r="B655" s="3" t="s">
        <v>2223</v>
      </c>
      <c r="C655" s="3" t="s">
        <v>2224</v>
      </c>
      <c r="D655" s="3" t="s">
        <v>2225</v>
      </c>
      <c r="E655" s="3" t="s">
        <v>2222</v>
      </c>
      <c r="F655" s="3" t="s">
        <v>2226</v>
      </c>
      <c r="G655" s="3">
        <v>443.4</v>
      </c>
      <c r="H655" s="3">
        <v>-1.1</v>
      </c>
      <c r="I655" s="3">
        <v>200.0</v>
      </c>
      <c r="J655" s="3">
        <v>889.0</v>
      </c>
      <c r="K655" s="3" t="s">
        <v>2227</v>
      </c>
      <c r="M655" s="3" t="s">
        <v>2228</v>
      </c>
      <c r="O655" s="3" t="s">
        <v>948</v>
      </c>
      <c r="Q655" s="3" t="s">
        <v>1569</v>
      </c>
      <c r="S655" s="3" t="s">
        <v>862</v>
      </c>
    </row>
    <row r="656" ht="15.75" customHeight="1">
      <c r="A656" s="3">
        <v>615.0</v>
      </c>
      <c r="B656" s="3" t="s">
        <v>2229</v>
      </c>
      <c r="C656" s="3" t="s">
        <v>2230</v>
      </c>
      <c r="D656" s="3" t="s">
        <v>2231</v>
      </c>
      <c r="E656" s="3" t="s">
        <v>2210</v>
      </c>
      <c r="F656" s="3" t="s">
        <v>2211</v>
      </c>
      <c r="G656" s="3">
        <v>487.5</v>
      </c>
      <c r="H656" s="3">
        <v>1.8</v>
      </c>
      <c r="I656" s="3">
        <v>83.2</v>
      </c>
      <c r="J656" s="3">
        <v>731.0</v>
      </c>
      <c r="K656" s="3" t="s">
        <v>158</v>
      </c>
      <c r="M656" s="3" t="s">
        <v>1702</v>
      </c>
      <c r="O656" s="3" t="s">
        <v>344</v>
      </c>
      <c r="Q656" s="3" t="s">
        <v>2232</v>
      </c>
      <c r="S656" s="3" t="s">
        <v>2233</v>
      </c>
      <c r="U656" s="3" t="s">
        <v>1262</v>
      </c>
      <c r="W656" s="3" t="s">
        <v>2234</v>
      </c>
    </row>
    <row r="657" ht="15.75" customHeight="1">
      <c r="A657" s="3">
        <v>616.0</v>
      </c>
      <c r="B657" s="3" t="s">
        <v>2229</v>
      </c>
      <c r="C657" s="3" t="s">
        <v>2230</v>
      </c>
      <c r="D657" s="3" t="s">
        <v>2231</v>
      </c>
      <c r="E657" s="3" t="s">
        <v>2235</v>
      </c>
      <c r="K657" s="3" t="s">
        <v>158</v>
      </c>
      <c r="M657" s="3" t="s">
        <v>1702</v>
      </c>
      <c r="O657" s="3" t="s">
        <v>344</v>
      </c>
      <c r="Q657" s="3" t="s">
        <v>2232</v>
      </c>
      <c r="S657" s="3" t="s">
        <v>2233</v>
      </c>
      <c r="U657" s="3" t="s">
        <v>1262</v>
      </c>
      <c r="W657" s="3" t="s">
        <v>2234</v>
      </c>
    </row>
    <row r="658" ht="15.75" customHeight="1">
      <c r="A658" s="3">
        <v>617.0</v>
      </c>
      <c r="B658" s="3" t="s">
        <v>2236</v>
      </c>
      <c r="C658" s="3" t="s">
        <v>2237</v>
      </c>
      <c r="E658" s="3" t="s">
        <v>2108</v>
      </c>
      <c r="F658" s="3" t="s">
        <v>2114</v>
      </c>
      <c r="G658" s="3">
        <v>369.4</v>
      </c>
      <c r="H658" s="3">
        <v>2.8</v>
      </c>
      <c r="I658" s="3">
        <v>87.1</v>
      </c>
      <c r="J658" s="3">
        <v>480.0</v>
      </c>
      <c r="K658" s="3" t="s">
        <v>2238</v>
      </c>
      <c r="M658" s="3" t="s">
        <v>2239</v>
      </c>
      <c r="O658" s="3" t="s">
        <v>143</v>
      </c>
      <c r="Q658" s="3" t="s">
        <v>214</v>
      </c>
      <c r="S658" s="3" t="s">
        <v>2240</v>
      </c>
    </row>
    <row r="659" ht="15.75" customHeight="1">
      <c r="A659" s="3">
        <v>618.0</v>
      </c>
      <c r="B659" s="3" t="s">
        <v>2241</v>
      </c>
      <c r="C659" s="3" t="s">
        <v>2242</v>
      </c>
      <c r="D659" s="3" t="s">
        <v>2243</v>
      </c>
      <c r="E659" s="3" t="s">
        <v>2244</v>
      </c>
      <c r="F659" s="3" t="s">
        <v>2245</v>
      </c>
      <c r="G659" s="3">
        <v>176.17</v>
      </c>
      <c r="H659" s="3">
        <v>0.9</v>
      </c>
      <c r="I659" s="3">
        <v>64.7</v>
      </c>
      <c r="J659" s="3">
        <v>244.0</v>
      </c>
      <c r="K659" s="3" t="s">
        <v>96</v>
      </c>
      <c r="M659" s="3" t="s">
        <v>78</v>
      </c>
      <c r="O659" s="3" t="s">
        <v>466</v>
      </c>
      <c r="Q659" s="3" t="s">
        <v>82</v>
      </c>
    </row>
    <row r="660" ht="15.75" customHeight="1">
      <c r="A660" s="3">
        <v>619.0</v>
      </c>
      <c r="B660" s="3" t="s">
        <v>2246</v>
      </c>
      <c r="C660" s="3" t="s">
        <v>2247</v>
      </c>
      <c r="D660" s="3" t="s">
        <v>2248</v>
      </c>
      <c r="E660" s="3" t="s">
        <v>2249</v>
      </c>
      <c r="F660" s="3" t="s">
        <v>2250</v>
      </c>
      <c r="G660" s="3">
        <v>389.5</v>
      </c>
      <c r="H660" s="3">
        <v>4.0</v>
      </c>
      <c r="I660" s="3">
        <v>26.0</v>
      </c>
      <c r="J660" s="3">
        <v>0.0</v>
      </c>
      <c r="K660" s="3" t="s">
        <v>2251</v>
      </c>
      <c r="M660" s="3" t="s">
        <v>948</v>
      </c>
      <c r="O660" s="3" t="s">
        <v>82</v>
      </c>
      <c r="Q660" s="3" t="s">
        <v>78</v>
      </c>
    </row>
    <row r="661" ht="15.75" customHeight="1">
      <c r="A661" s="3">
        <v>620.0</v>
      </c>
      <c r="B661" s="3" t="s">
        <v>2246</v>
      </c>
      <c r="C661" s="3" t="s">
        <v>2247</v>
      </c>
      <c r="D661" s="3" t="s">
        <v>2248</v>
      </c>
      <c r="E661" s="3" t="s">
        <v>2252</v>
      </c>
      <c r="K661" s="3" t="s">
        <v>2251</v>
      </c>
      <c r="M661" s="3" t="s">
        <v>948</v>
      </c>
      <c r="O661" s="3" t="s">
        <v>82</v>
      </c>
      <c r="Q661" s="3" t="s">
        <v>78</v>
      </c>
    </row>
    <row r="662" ht="15.75" customHeight="1">
      <c r="A662" s="3">
        <v>621.0</v>
      </c>
      <c r="B662" s="3" t="s">
        <v>2253</v>
      </c>
      <c r="C662" s="3" t="s">
        <v>2254</v>
      </c>
      <c r="D662" s="3" t="s">
        <v>2231</v>
      </c>
      <c r="E662" s="3" t="s">
        <v>2252</v>
      </c>
      <c r="F662" s="3" t="s">
        <v>2255</v>
      </c>
      <c r="G662" s="3">
        <v>253.26</v>
      </c>
      <c r="H662" s="3">
        <v>-1.9</v>
      </c>
      <c r="I662" s="3">
        <v>126.0</v>
      </c>
      <c r="J662" s="3">
        <v>344.0</v>
      </c>
      <c r="K662" s="3" t="s">
        <v>344</v>
      </c>
      <c r="M662" s="3" t="s">
        <v>327</v>
      </c>
    </row>
    <row r="663" ht="15.75" customHeight="1">
      <c r="A663" s="3">
        <v>622.0</v>
      </c>
      <c r="B663" s="3" t="s">
        <v>2253</v>
      </c>
      <c r="C663" s="3" t="s">
        <v>2254</v>
      </c>
      <c r="D663" s="3" t="s">
        <v>2231</v>
      </c>
      <c r="E663" s="3" t="s">
        <v>2256</v>
      </c>
      <c r="F663" s="3" t="s">
        <v>2257</v>
      </c>
      <c r="G663" s="3">
        <v>694.7</v>
      </c>
      <c r="H663" s="3">
        <v>7.0</v>
      </c>
      <c r="I663" s="3">
        <v>49.0</v>
      </c>
      <c r="J663" s="3">
        <v>0.0</v>
      </c>
      <c r="K663" s="3" t="s">
        <v>344</v>
      </c>
      <c r="M663" s="3" t="s">
        <v>327</v>
      </c>
    </row>
    <row r="664" ht="15.75" customHeight="1">
      <c r="A664" s="3">
        <v>623.0</v>
      </c>
      <c r="B664" s="3" t="s">
        <v>2258</v>
      </c>
      <c r="C664" s="3" t="s">
        <v>2259</v>
      </c>
      <c r="D664" s="3" t="s">
        <v>2231</v>
      </c>
      <c r="E664" s="3" t="s">
        <v>2260</v>
      </c>
      <c r="F664" s="3" t="s">
        <v>2261</v>
      </c>
      <c r="G664" s="3">
        <v>149.21</v>
      </c>
      <c r="H664" s="3">
        <v>-1.8</v>
      </c>
      <c r="I664" s="3">
        <v>64.3</v>
      </c>
      <c r="J664" s="3">
        <v>124.0</v>
      </c>
      <c r="K664" s="3" t="s">
        <v>158</v>
      </c>
      <c r="M664" s="3" t="s">
        <v>1231</v>
      </c>
      <c r="O664" s="3" t="s">
        <v>344</v>
      </c>
      <c r="Q664" s="3" t="s">
        <v>2232</v>
      </c>
      <c r="S664" s="3" t="s">
        <v>2233</v>
      </c>
      <c r="U664" s="3" t="s">
        <v>1176</v>
      </c>
      <c r="W664" s="3" t="s">
        <v>2262</v>
      </c>
    </row>
    <row r="665" ht="15.75" customHeight="1">
      <c r="A665" s="3">
        <v>624.0</v>
      </c>
      <c r="B665" s="3" t="s">
        <v>2263</v>
      </c>
      <c r="C665" s="3" t="s">
        <v>2264</v>
      </c>
      <c r="D665" s="3" t="s">
        <v>2265</v>
      </c>
      <c r="E665" s="3" t="s">
        <v>2260</v>
      </c>
      <c r="F665" s="3" t="s">
        <v>2261</v>
      </c>
      <c r="G665" s="3">
        <v>149.21</v>
      </c>
      <c r="H665" s="3">
        <v>-1.8</v>
      </c>
      <c r="I665" s="3">
        <v>64.3</v>
      </c>
      <c r="J665" s="3">
        <v>124.0</v>
      </c>
      <c r="K665" s="3" t="s">
        <v>2048</v>
      </c>
      <c r="M665" s="3" t="s">
        <v>96</v>
      </c>
      <c r="O665" s="3" t="s">
        <v>82</v>
      </c>
      <c r="Q665" s="3" t="s">
        <v>78</v>
      </c>
      <c r="S665" s="3" t="s">
        <v>120</v>
      </c>
      <c r="U665" s="3" t="s">
        <v>1043</v>
      </c>
    </row>
    <row r="666" ht="15.75" customHeight="1">
      <c r="A666" s="3">
        <v>625.0</v>
      </c>
      <c r="B666" s="3" t="s">
        <v>2263</v>
      </c>
      <c r="C666" s="3" t="s">
        <v>2264</v>
      </c>
      <c r="D666" s="3" t="s">
        <v>2265</v>
      </c>
      <c r="E666" s="3" t="s">
        <v>2260</v>
      </c>
      <c r="F666" s="3" t="s">
        <v>2261</v>
      </c>
      <c r="G666" s="3">
        <v>149.21</v>
      </c>
      <c r="H666" s="3">
        <v>-1.8</v>
      </c>
      <c r="I666" s="3">
        <v>64.3</v>
      </c>
      <c r="J666" s="3">
        <v>124.0</v>
      </c>
      <c r="K666" s="3" t="s">
        <v>2048</v>
      </c>
      <c r="M666" s="3" t="s">
        <v>96</v>
      </c>
      <c r="O666" s="3" t="s">
        <v>82</v>
      </c>
      <c r="Q666" s="3" t="s">
        <v>78</v>
      </c>
      <c r="S666" s="3" t="s">
        <v>120</v>
      </c>
      <c r="U666" s="3" t="s">
        <v>1043</v>
      </c>
    </row>
    <row r="667" ht="15.75" customHeight="1">
      <c r="A667" s="3">
        <v>626.0</v>
      </c>
      <c r="B667" s="3" t="s">
        <v>2266</v>
      </c>
      <c r="C667" s="3" t="s">
        <v>2267</v>
      </c>
      <c r="D667" s="3" t="s">
        <v>2268</v>
      </c>
      <c r="E667" s="3" t="s">
        <v>2269</v>
      </c>
      <c r="K667" s="3" t="s">
        <v>143</v>
      </c>
    </row>
    <row r="668" ht="15.75" customHeight="1">
      <c r="A668" s="3">
        <v>627.0</v>
      </c>
      <c r="B668" s="3" t="s">
        <v>2270</v>
      </c>
      <c r="C668" s="3" t="s">
        <v>2267</v>
      </c>
      <c r="D668" s="3" t="s">
        <v>2268</v>
      </c>
      <c r="E668" s="3" t="s">
        <v>2271</v>
      </c>
      <c r="K668" s="3" t="s">
        <v>143</v>
      </c>
    </row>
    <row r="669" ht="15.75" customHeight="1">
      <c r="A669" s="3">
        <v>628.0</v>
      </c>
      <c r="B669" s="3" t="s">
        <v>2272</v>
      </c>
      <c r="C669" s="3" t="s">
        <v>2273</v>
      </c>
      <c r="D669" s="3" t="s">
        <v>2274</v>
      </c>
      <c r="E669" s="3" t="s">
        <v>2108</v>
      </c>
      <c r="F669" s="3" t="s">
        <v>2114</v>
      </c>
      <c r="G669" s="3">
        <v>369.4</v>
      </c>
      <c r="H669" s="3">
        <v>2.8</v>
      </c>
      <c r="I669" s="3">
        <v>87.1</v>
      </c>
      <c r="J669" s="3">
        <v>480.0</v>
      </c>
      <c r="K669" s="3" t="s">
        <v>2275</v>
      </c>
      <c r="M669" s="3" t="s">
        <v>391</v>
      </c>
      <c r="O669" s="3" t="s">
        <v>1466</v>
      </c>
    </row>
    <row r="670" ht="15.75" customHeight="1">
      <c r="A670" s="3">
        <v>629.0</v>
      </c>
      <c r="B670" s="3" t="s">
        <v>2272</v>
      </c>
      <c r="C670" s="3" t="s">
        <v>2273</v>
      </c>
      <c r="D670" s="3" t="s">
        <v>2274</v>
      </c>
      <c r="E670" s="3" t="s">
        <v>2276</v>
      </c>
      <c r="K670" s="3" t="s">
        <v>2275</v>
      </c>
      <c r="M670" s="3" t="s">
        <v>391</v>
      </c>
      <c r="O670" s="3" t="s">
        <v>1466</v>
      </c>
    </row>
    <row r="671" ht="15.75" customHeight="1">
      <c r="A671" s="3">
        <v>630.0</v>
      </c>
      <c r="B671" s="3" t="s">
        <v>2277</v>
      </c>
      <c r="C671" s="3" t="s">
        <v>2278</v>
      </c>
      <c r="D671" s="3" t="s">
        <v>2279</v>
      </c>
      <c r="E671" s="3" t="s">
        <v>2269</v>
      </c>
    </row>
    <row r="672" ht="15.75" customHeight="1">
      <c r="A672" s="3">
        <v>631.0</v>
      </c>
      <c r="B672" s="3" t="s">
        <v>2280</v>
      </c>
      <c r="C672" s="3" t="s">
        <v>2278</v>
      </c>
      <c r="D672" s="3" t="s">
        <v>2279</v>
      </c>
      <c r="E672" s="3" t="s">
        <v>2271</v>
      </c>
      <c r="F672" s="3" t="s">
        <v>2281</v>
      </c>
      <c r="G672" s="3">
        <v>588.7</v>
      </c>
      <c r="H672" s="3">
        <v>4.0</v>
      </c>
      <c r="I672" s="3">
        <v>41.0</v>
      </c>
      <c r="J672" s="3">
        <v>0.0</v>
      </c>
    </row>
    <row r="673" ht="15.75" customHeight="1">
      <c r="A673" s="3">
        <v>632.0</v>
      </c>
      <c r="B673" s="3" t="s">
        <v>2280</v>
      </c>
      <c r="C673" s="3" t="s">
        <v>2282</v>
      </c>
      <c r="D673" s="3" t="s">
        <v>754</v>
      </c>
      <c r="E673" s="3" t="s">
        <v>2269</v>
      </c>
    </row>
    <row r="674" ht="15.75" customHeight="1">
      <c r="A674" s="3">
        <v>633.0</v>
      </c>
      <c r="B674" s="3" t="s">
        <v>2283</v>
      </c>
      <c r="C674" s="3" t="s">
        <v>2284</v>
      </c>
      <c r="D674" s="3" t="s">
        <v>2225</v>
      </c>
      <c r="E674" s="3" t="s">
        <v>2271</v>
      </c>
      <c r="K674" s="3" t="s">
        <v>2285</v>
      </c>
      <c r="M674" s="3" t="s">
        <v>2228</v>
      </c>
      <c r="O674" s="3" t="s">
        <v>948</v>
      </c>
      <c r="Q674" s="3" t="s">
        <v>1569</v>
      </c>
      <c r="S674" s="3" t="s">
        <v>862</v>
      </c>
    </row>
    <row r="675" ht="15.75" customHeight="1">
      <c r="A675" s="3">
        <v>634.0</v>
      </c>
      <c r="B675" s="3" t="s">
        <v>2286</v>
      </c>
      <c r="C675" s="3" t="s">
        <v>2287</v>
      </c>
      <c r="D675" s="3" t="s">
        <v>2288</v>
      </c>
      <c r="E675" s="3" t="s">
        <v>2269</v>
      </c>
      <c r="K675" s="3" t="s">
        <v>2289</v>
      </c>
      <c r="M675" s="3" t="s">
        <v>344</v>
      </c>
      <c r="O675" s="3" t="s">
        <v>1609</v>
      </c>
      <c r="Q675" s="3" t="s">
        <v>2290</v>
      </c>
      <c r="S675" s="3" t="s">
        <v>2291</v>
      </c>
      <c r="U675" s="3" t="s">
        <v>2292</v>
      </c>
      <c r="W675" s="3" t="s">
        <v>2293</v>
      </c>
      <c r="Y675" s="3" t="s">
        <v>841</v>
      </c>
      <c r="AA675" s="3" t="s">
        <v>406</v>
      </c>
    </row>
    <row r="676" ht="15.75" customHeight="1">
      <c r="A676" s="3">
        <v>635.0</v>
      </c>
      <c r="B676" s="3" t="s">
        <v>2286</v>
      </c>
      <c r="C676" s="3" t="s">
        <v>2287</v>
      </c>
      <c r="D676" s="3" t="s">
        <v>2288</v>
      </c>
      <c r="E676" s="3" t="s">
        <v>2271</v>
      </c>
      <c r="F676" s="3" t="s">
        <v>2281</v>
      </c>
      <c r="G676" s="3">
        <v>588.7</v>
      </c>
      <c r="H676" s="3">
        <v>4.0</v>
      </c>
      <c r="I676" s="3">
        <v>41.0</v>
      </c>
      <c r="J676" s="3">
        <v>0.0</v>
      </c>
      <c r="K676" s="3" t="s">
        <v>2289</v>
      </c>
      <c r="M676" s="3" t="s">
        <v>344</v>
      </c>
      <c r="O676" s="3" t="s">
        <v>1609</v>
      </c>
      <c r="Q676" s="3" t="s">
        <v>2290</v>
      </c>
      <c r="S676" s="3" t="s">
        <v>2291</v>
      </c>
      <c r="U676" s="3" t="s">
        <v>2292</v>
      </c>
      <c r="W676" s="3" t="s">
        <v>2293</v>
      </c>
      <c r="Y676" s="3" t="s">
        <v>841</v>
      </c>
      <c r="AA676" s="3" t="s">
        <v>406</v>
      </c>
    </row>
    <row r="677" ht="15.75" customHeight="1">
      <c r="A677" s="3">
        <v>636.0</v>
      </c>
      <c r="B677" s="3" t="s">
        <v>2294</v>
      </c>
      <c r="C677" s="3" t="s">
        <v>2287</v>
      </c>
      <c r="D677" s="3" t="s">
        <v>2288</v>
      </c>
      <c r="E677" s="3" t="s">
        <v>2269</v>
      </c>
      <c r="K677" s="3" t="s">
        <v>2289</v>
      </c>
      <c r="M677" s="3" t="s">
        <v>344</v>
      </c>
      <c r="O677" s="3" t="s">
        <v>1609</v>
      </c>
      <c r="Q677" s="3" t="s">
        <v>2290</v>
      </c>
      <c r="S677" s="3" t="s">
        <v>2291</v>
      </c>
      <c r="U677" s="3" t="s">
        <v>2292</v>
      </c>
      <c r="W677" s="3" t="s">
        <v>2293</v>
      </c>
      <c r="Y677" s="3" t="s">
        <v>841</v>
      </c>
      <c r="AA677" s="3" t="s">
        <v>406</v>
      </c>
    </row>
    <row r="678" ht="15.75" customHeight="1">
      <c r="A678" s="3">
        <v>637.0</v>
      </c>
      <c r="B678" s="3" t="s">
        <v>2295</v>
      </c>
      <c r="C678" s="3" t="s">
        <v>2296</v>
      </c>
      <c r="D678" s="3" t="s">
        <v>2297</v>
      </c>
      <c r="E678" s="3" t="s">
        <v>2269</v>
      </c>
      <c r="K678" s="3" t="s">
        <v>2298</v>
      </c>
      <c r="M678" s="3" t="s">
        <v>95</v>
      </c>
      <c r="O678" s="3" t="s">
        <v>2048</v>
      </c>
      <c r="Q678" s="3" t="s">
        <v>82</v>
      </c>
      <c r="S678" s="3" t="s">
        <v>78</v>
      </c>
      <c r="U678" s="3" t="s">
        <v>931</v>
      </c>
      <c r="W678" s="3" t="s">
        <v>931</v>
      </c>
      <c r="Y678" s="3" t="s">
        <v>1083</v>
      </c>
      <c r="AA678" s="3" t="s">
        <v>120</v>
      </c>
      <c r="AC678" s="3" t="s">
        <v>1241</v>
      </c>
    </row>
    <row r="679" ht="15.75" customHeight="1">
      <c r="A679" s="3">
        <v>638.0</v>
      </c>
      <c r="B679" s="3" t="s">
        <v>2295</v>
      </c>
      <c r="C679" s="3" t="s">
        <v>2296</v>
      </c>
      <c r="D679" s="3" t="s">
        <v>2297</v>
      </c>
      <c r="E679" s="3" t="s">
        <v>2299</v>
      </c>
      <c r="K679" s="3" t="s">
        <v>2298</v>
      </c>
      <c r="M679" s="3" t="s">
        <v>95</v>
      </c>
      <c r="O679" s="3" t="s">
        <v>2048</v>
      </c>
      <c r="Q679" s="3" t="s">
        <v>82</v>
      </c>
      <c r="S679" s="3" t="s">
        <v>78</v>
      </c>
      <c r="U679" s="3" t="s">
        <v>931</v>
      </c>
      <c r="W679" s="3" t="s">
        <v>2300</v>
      </c>
      <c r="Y679" s="3" t="s">
        <v>1083</v>
      </c>
      <c r="AA679" s="3" t="s">
        <v>120</v>
      </c>
      <c r="AC679" s="3" t="s">
        <v>2301</v>
      </c>
    </row>
    <row r="680" ht="15.75" customHeight="1">
      <c r="A680" s="3">
        <v>639.0</v>
      </c>
      <c r="B680" s="3" t="s">
        <v>2302</v>
      </c>
      <c r="C680" s="3" t="s">
        <v>2303</v>
      </c>
      <c r="D680" s="3" t="s">
        <v>2297</v>
      </c>
      <c r="E680" s="3" t="s">
        <v>1851</v>
      </c>
      <c r="F680" s="3" t="s">
        <v>2304</v>
      </c>
      <c r="G680" s="3">
        <v>197.19</v>
      </c>
      <c r="H680" s="3">
        <v>-2.7</v>
      </c>
      <c r="I680" s="3">
        <v>104.0</v>
      </c>
      <c r="J680" s="3">
        <v>209.0</v>
      </c>
      <c r="K680" s="3" t="s">
        <v>2305</v>
      </c>
      <c r="M680" s="3" t="s">
        <v>1612</v>
      </c>
      <c r="O680" s="3" t="s">
        <v>2306</v>
      </c>
      <c r="Q680" s="3" t="s">
        <v>2307</v>
      </c>
      <c r="S680" s="3" t="s">
        <v>2308</v>
      </c>
      <c r="U680" s="3" t="s">
        <v>741</v>
      </c>
      <c r="W680" s="3" t="s">
        <v>2309</v>
      </c>
      <c r="Y680" s="3" t="s">
        <v>2310</v>
      </c>
      <c r="AA680" s="3" t="s">
        <v>227</v>
      </c>
      <c r="AC680" s="3" t="s">
        <v>948</v>
      </c>
      <c r="AE680" s="3" t="s">
        <v>1569</v>
      </c>
      <c r="AG680" s="3" t="s">
        <v>2311</v>
      </c>
      <c r="AI680" s="3" t="s">
        <v>2128</v>
      </c>
      <c r="AK680" s="3" t="s">
        <v>2129</v>
      </c>
    </row>
    <row r="681" ht="15.75" customHeight="1">
      <c r="A681" s="3">
        <v>639.0</v>
      </c>
      <c r="B681" s="3" t="s">
        <v>2302</v>
      </c>
      <c r="C681" s="3" t="s">
        <v>2303</v>
      </c>
      <c r="D681" s="3" t="s">
        <v>2297</v>
      </c>
      <c r="E681" s="3" t="s">
        <v>2299</v>
      </c>
      <c r="K681" s="3" t="s">
        <v>2305</v>
      </c>
      <c r="M681" s="3" t="s">
        <v>1612</v>
      </c>
      <c r="O681" s="3" t="s">
        <v>2306</v>
      </c>
      <c r="Q681" s="3" t="s">
        <v>2307</v>
      </c>
      <c r="S681" s="3" t="s">
        <v>2308</v>
      </c>
      <c r="U681" s="3" t="s">
        <v>741</v>
      </c>
      <c r="W681" s="3" t="s">
        <v>2309</v>
      </c>
      <c r="Y681" s="3" t="s">
        <v>2310</v>
      </c>
      <c r="AA681" s="3" t="s">
        <v>227</v>
      </c>
      <c r="AC681" s="3" t="s">
        <v>948</v>
      </c>
      <c r="AE681" s="3" t="s">
        <v>1569</v>
      </c>
      <c r="AG681" s="3" t="s">
        <v>2311</v>
      </c>
      <c r="AI681" s="3" t="s">
        <v>2128</v>
      </c>
      <c r="AK681" s="3" t="s">
        <v>2129</v>
      </c>
    </row>
    <row r="682" ht="15.75" customHeight="1">
      <c r="A682" s="3">
        <v>640.0</v>
      </c>
      <c r="B682" s="3" t="s">
        <v>2302</v>
      </c>
      <c r="C682" s="3" t="s">
        <v>2312</v>
      </c>
      <c r="D682" s="3" t="s">
        <v>2313</v>
      </c>
      <c r="E682" s="3" t="s">
        <v>2271</v>
      </c>
      <c r="F682" s="3" t="s">
        <v>2281</v>
      </c>
      <c r="G682" s="3">
        <v>588.7</v>
      </c>
      <c r="H682" s="3">
        <v>4.0</v>
      </c>
      <c r="I682" s="3">
        <v>41.0</v>
      </c>
      <c r="J682" s="3">
        <v>0.0</v>
      </c>
      <c r="K682" s="3" t="s">
        <v>2305</v>
      </c>
      <c r="M682" s="3" t="s">
        <v>1612</v>
      </c>
      <c r="O682" s="3" t="s">
        <v>2306</v>
      </c>
      <c r="Q682" s="3" t="s">
        <v>2307</v>
      </c>
      <c r="S682" s="3" t="s">
        <v>2308</v>
      </c>
      <c r="U682" s="3" t="s">
        <v>741</v>
      </c>
      <c r="W682" s="3" t="s">
        <v>2309</v>
      </c>
      <c r="Y682" s="3" t="s">
        <v>2310</v>
      </c>
      <c r="AA682" s="3" t="s">
        <v>227</v>
      </c>
      <c r="AC682" s="3" t="s">
        <v>948</v>
      </c>
      <c r="AE682" s="3" t="s">
        <v>1569</v>
      </c>
      <c r="AG682" s="3" t="s">
        <v>2311</v>
      </c>
      <c r="AI682" s="3" t="s">
        <v>2128</v>
      </c>
      <c r="AK682" s="3" t="s">
        <v>2129</v>
      </c>
    </row>
    <row r="683" ht="15.75" customHeight="1">
      <c r="A683" s="3">
        <v>641.0</v>
      </c>
      <c r="B683" s="3" t="s">
        <v>2314</v>
      </c>
      <c r="C683" s="3" t="s">
        <v>2303</v>
      </c>
      <c r="D683" s="3" t="s">
        <v>2297</v>
      </c>
      <c r="E683" s="3" t="s">
        <v>2315</v>
      </c>
      <c r="K683" s="3" t="s">
        <v>2316</v>
      </c>
      <c r="M683" s="3" t="s">
        <v>95</v>
      </c>
      <c r="O683" s="3" t="s">
        <v>2048</v>
      </c>
      <c r="Q683" s="3" t="s">
        <v>82</v>
      </c>
      <c r="S683" s="3" t="s">
        <v>78</v>
      </c>
      <c r="U683" s="3" t="s">
        <v>931</v>
      </c>
      <c r="W683" s="3" t="s">
        <v>2317</v>
      </c>
      <c r="Y683" s="3" t="s">
        <v>120</v>
      </c>
      <c r="AA683" s="3" t="s">
        <v>1241</v>
      </c>
    </row>
    <row r="684" ht="15.75" customHeight="1">
      <c r="A684" s="3">
        <v>642.0</v>
      </c>
      <c r="B684" s="3" t="s">
        <v>2314</v>
      </c>
      <c r="C684" s="3" t="s">
        <v>2303</v>
      </c>
      <c r="D684" s="3" t="s">
        <v>2297</v>
      </c>
      <c r="E684" s="3" t="s">
        <v>2315</v>
      </c>
      <c r="K684" s="3" t="s">
        <v>2316</v>
      </c>
      <c r="M684" s="3" t="s">
        <v>95</v>
      </c>
      <c r="O684" s="3" t="s">
        <v>2048</v>
      </c>
      <c r="Q684" s="3" t="s">
        <v>82</v>
      </c>
      <c r="S684" s="3" t="s">
        <v>78</v>
      </c>
      <c r="U684" s="3" t="s">
        <v>931</v>
      </c>
      <c r="W684" s="3" t="s">
        <v>2317</v>
      </c>
      <c r="Y684" s="3" t="s">
        <v>120</v>
      </c>
      <c r="AA684" s="3" t="s">
        <v>1241</v>
      </c>
    </row>
    <row r="685" ht="15.75" customHeight="1">
      <c r="A685" s="3">
        <v>643.0</v>
      </c>
      <c r="B685" s="3" t="s">
        <v>2318</v>
      </c>
      <c r="C685" s="3" t="s">
        <v>2319</v>
      </c>
      <c r="D685" s="3" t="s">
        <v>2320</v>
      </c>
      <c r="E685" s="3" t="s">
        <v>2315</v>
      </c>
      <c r="K685" s="3" t="s">
        <v>2321</v>
      </c>
      <c r="M685" s="3" t="s">
        <v>1289</v>
      </c>
      <c r="O685" s="3" t="s">
        <v>741</v>
      </c>
      <c r="Q685" s="3" t="s">
        <v>2322</v>
      </c>
      <c r="S685" s="3" t="s">
        <v>79</v>
      </c>
      <c r="U685" s="3" t="s">
        <v>585</v>
      </c>
      <c r="W685" s="3" t="s">
        <v>2323</v>
      </c>
      <c r="Y685" s="3" t="s">
        <v>2324</v>
      </c>
      <c r="AA685" s="3" t="s">
        <v>2325</v>
      </c>
      <c r="AC685" s="3" t="s">
        <v>394</v>
      </c>
      <c r="AE685" s="3" t="s">
        <v>513</v>
      </c>
      <c r="AG685" s="3" t="s">
        <v>477</v>
      </c>
      <c r="AI685" s="3" t="s">
        <v>467</v>
      </c>
      <c r="AK685" s="3" t="s">
        <v>862</v>
      </c>
      <c r="AM685" s="3" t="s">
        <v>391</v>
      </c>
      <c r="AO685" s="3" t="s">
        <v>84</v>
      </c>
      <c r="AQ685" s="3" t="s">
        <v>787</v>
      </c>
      <c r="AS685" s="3" t="s">
        <v>2129</v>
      </c>
    </row>
    <row r="686" ht="15.75" customHeight="1">
      <c r="A686" s="3">
        <v>644.0</v>
      </c>
      <c r="B686" s="3" t="s">
        <v>2318</v>
      </c>
      <c r="C686" s="3" t="s">
        <v>2319</v>
      </c>
      <c r="D686" s="3" t="s">
        <v>2320</v>
      </c>
      <c r="E686" s="3" t="s">
        <v>2315</v>
      </c>
      <c r="K686" s="3" t="s">
        <v>2321</v>
      </c>
      <c r="M686" s="3" t="s">
        <v>1289</v>
      </c>
      <c r="O686" s="3" t="s">
        <v>741</v>
      </c>
      <c r="Q686" s="3" t="s">
        <v>2322</v>
      </c>
      <c r="S686" s="3" t="s">
        <v>79</v>
      </c>
      <c r="U686" s="3" t="s">
        <v>585</v>
      </c>
      <c r="W686" s="3" t="s">
        <v>2323</v>
      </c>
      <c r="Y686" s="3" t="s">
        <v>2324</v>
      </c>
      <c r="AA686" s="3" t="s">
        <v>2325</v>
      </c>
      <c r="AC686" s="3" t="s">
        <v>394</v>
      </c>
      <c r="AE686" s="3" t="s">
        <v>513</v>
      </c>
      <c r="AG686" s="3" t="s">
        <v>477</v>
      </c>
      <c r="AI686" s="3" t="s">
        <v>467</v>
      </c>
      <c r="AK686" s="3" t="s">
        <v>862</v>
      </c>
      <c r="AM686" s="3" t="s">
        <v>391</v>
      </c>
      <c r="AO686" s="3" t="s">
        <v>84</v>
      </c>
      <c r="AQ686" s="3" t="s">
        <v>787</v>
      </c>
      <c r="AS686" s="3" t="s">
        <v>2129</v>
      </c>
    </row>
    <row r="687" ht="15.75" customHeight="1">
      <c r="A687" s="3">
        <v>645.0</v>
      </c>
      <c r="B687" s="3" t="s">
        <v>2326</v>
      </c>
      <c r="C687" s="3" t="s">
        <v>2327</v>
      </c>
      <c r="D687" s="3" t="s">
        <v>2320</v>
      </c>
      <c r="E687" s="3" t="s">
        <v>2328</v>
      </c>
      <c r="F687" s="3" t="s">
        <v>2281</v>
      </c>
      <c r="G687" s="3">
        <v>588.7</v>
      </c>
      <c r="H687" s="3">
        <v>4.0</v>
      </c>
      <c r="I687" s="3">
        <v>41.0</v>
      </c>
      <c r="J687" s="3">
        <v>0.0</v>
      </c>
      <c r="K687" s="3" t="s">
        <v>2329</v>
      </c>
      <c r="L687" s="3">
        <f t="shared" ref="L687:L688" si="115">500/570</f>
        <v>0.8771929825</v>
      </c>
      <c r="M687" s="3" t="s">
        <v>2330</v>
      </c>
      <c r="N687" s="3">
        <f t="shared" ref="N687:N688" si="116">20/570</f>
        <v>0.0350877193</v>
      </c>
      <c r="O687" s="3" t="s">
        <v>1062</v>
      </c>
    </row>
    <row r="688" ht="15.75" customHeight="1">
      <c r="A688" s="3">
        <v>646.0</v>
      </c>
      <c r="B688" s="3" t="s">
        <v>2331</v>
      </c>
      <c r="C688" s="3" t="s">
        <v>2327</v>
      </c>
      <c r="D688" s="3" t="s">
        <v>2320</v>
      </c>
      <c r="E688" s="3" t="s">
        <v>2332</v>
      </c>
      <c r="F688" s="3" t="s">
        <v>2333</v>
      </c>
      <c r="G688" s="3">
        <v>207.27</v>
      </c>
      <c r="H688" s="3">
        <v>2.0</v>
      </c>
      <c r="I688" s="3">
        <v>40.5</v>
      </c>
      <c r="J688" s="3">
        <v>325.0</v>
      </c>
      <c r="K688" s="3" t="s">
        <v>2329</v>
      </c>
      <c r="L688" s="3">
        <f t="shared" si="115"/>
        <v>0.8771929825</v>
      </c>
      <c r="M688" s="3" t="s">
        <v>2330</v>
      </c>
      <c r="N688" s="3">
        <f t="shared" si="116"/>
        <v>0.0350877193</v>
      </c>
      <c r="O688" s="3" t="s">
        <v>1062</v>
      </c>
    </row>
    <row r="689" ht="15.75" customHeight="1">
      <c r="A689" s="3">
        <v>647.0</v>
      </c>
      <c r="B689" s="3" t="s">
        <v>2334</v>
      </c>
      <c r="C689" s="3" t="s">
        <v>2335</v>
      </c>
      <c r="D689" s="3" t="s">
        <v>2336</v>
      </c>
      <c r="E689" s="3" t="s">
        <v>2332</v>
      </c>
      <c r="F689" s="3" t="s">
        <v>2333</v>
      </c>
      <c r="G689" s="3">
        <v>207.27</v>
      </c>
      <c r="H689" s="3">
        <v>2.0</v>
      </c>
      <c r="I689" s="3">
        <v>40.5</v>
      </c>
      <c r="J689" s="3">
        <v>325.0</v>
      </c>
    </row>
    <row r="690" ht="15.75" customHeight="1">
      <c r="A690" s="3">
        <v>648.0</v>
      </c>
      <c r="B690" s="3" t="s">
        <v>2337</v>
      </c>
      <c r="C690" s="3" t="s">
        <v>2273</v>
      </c>
      <c r="D690" s="3" t="s">
        <v>2274</v>
      </c>
      <c r="K690" s="3" t="s">
        <v>2275</v>
      </c>
      <c r="M690" s="3" t="s">
        <v>1655</v>
      </c>
      <c r="O690" s="3" t="s">
        <v>157</v>
      </c>
    </row>
    <row r="691" ht="15.75" customHeight="1">
      <c r="A691" s="3">
        <v>649.0</v>
      </c>
      <c r="B691" s="3" t="s">
        <v>2337</v>
      </c>
      <c r="C691" s="3" t="s">
        <v>2273</v>
      </c>
      <c r="D691" s="3" t="s">
        <v>2274</v>
      </c>
      <c r="E691" s="3" t="s">
        <v>2338</v>
      </c>
      <c r="F691" s="3" t="s">
        <v>2339</v>
      </c>
      <c r="G691" s="3">
        <v>349.4</v>
      </c>
      <c r="H691" s="3">
        <v>-1.1</v>
      </c>
      <c r="I691" s="3">
        <v>138.0</v>
      </c>
      <c r="J691" s="3">
        <v>562.0</v>
      </c>
      <c r="K691" s="3" t="s">
        <v>2275</v>
      </c>
      <c r="M691" s="3" t="s">
        <v>1655</v>
      </c>
      <c r="O691" s="3" t="s">
        <v>157</v>
      </c>
    </row>
    <row r="692" ht="15.75" customHeight="1">
      <c r="A692" s="3">
        <v>649.0</v>
      </c>
      <c r="B692" s="3" t="s">
        <v>2337</v>
      </c>
      <c r="C692" s="3" t="s">
        <v>2273</v>
      </c>
      <c r="D692" s="3" t="s">
        <v>2274</v>
      </c>
      <c r="K692" s="3" t="s">
        <v>2275</v>
      </c>
      <c r="M692" s="3" t="s">
        <v>1655</v>
      </c>
      <c r="O692" s="3" t="s">
        <v>157</v>
      </c>
    </row>
    <row r="693" ht="15.75" customHeight="1">
      <c r="A693" s="3">
        <v>650.0</v>
      </c>
      <c r="B693" s="3" t="s">
        <v>2340</v>
      </c>
      <c r="C693" s="3" t="s">
        <v>2273</v>
      </c>
      <c r="D693" s="3" t="s">
        <v>2274</v>
      </c>
      <c r="K693" s="3" t="s">
        <v>2016</v>
      </c>
      <c r="L693" s="3">
        <f t="shared" ref="L693:L695" si="117">6.75/1200</f>
        <v>0.005625</v>
      </c>
      <c r="M693" s="3" t="s">
        <v>2341</v>
      </c>
      <c r="N693" s="3">
        <f t="shared" ref="N693:N695" si="118">53.7/1200</f>
        <v>0.04475</v>
      </c>
      <c r="O693" s="3" t="s">
        <v>2342</v>
      </c>
      <c r="P693" s="3">
        <f t="shared" ref="P693:P695" si="119">22.4/1200</f>
        <v>0.01866666667</v>
      </c>
      <c r="Q693" s="3" t="s">
        <v>1466</v>
      </c>
      <c r="R693" s="3">
        <f t="shared" ref="R693:R695" si="120">6/1200</f>
        <v>0.005</v>
      </c>
      <c r="S693" s="3" t="s">
        <v>391</v>
      </c>
      <c r="T693" s="3">
        <f t="shared" ref="T693:T695" si="121">685/1200</f>
        <v>0.5708333333</v>
      </c>
    </row>
    <row r="694" ht="15.75" customHeight="1">
      <c r="A694" s="3">
        <v>651.0</v>
      </c>
      <c r="B694" s="3" t="s">
        <v>2340</v>
      </c>
      <c r="C694" s="3" t="s">
        <v>2343</v>
      </c>
      <c r="D694" s="3" t="s">
        <v>2344</v>
      </c>
      <c r="E694" s="3" t="s">
        <v>2345</v>
      </c>
      <c r="K694" s="3" t="s">
        <v>2016</v>
      </c>
      <c r="L694" s="3">
        <f t="shared" si="117"/>
        <v>0.005625</v>
      </c>
      <c r="M694" s="3" t="s">
        <v>2341</v>
      </c>
      <c r="N694" s="3">
        <f t="shared" si="118"/>
        <v>0.04475</v>
      </c>
      <c r="O694" s="3" t="s">
        <v>2342</v>
      </c>
      <c r="P694" s="3">
        <f t="shared" si="119"/>
        <v>0.01866666667</v>
      </c>
      <c r="Q694" s="3" t="s">
        <v>1466</v>
      </c>
      <c r="R694" s="3">
        <f t="shared" si="120"/>
        <v>0.005</v>
      </c>
      <c r="S694" s="3" t="s">
        <v>391</v>
      </c>
      <c r="T694" s="3">
        <f t="shared" si="121"/>
        <v>0.5708333333</v>
      </c>
    </row>
    <row r="695" ht="15.75" customHeight="1">
      <c r="A695" s="3">
        <v>652.0</v>
      </c>
      <c r="B695" s="3" t="s">
        <v>2340</v>
      </c>
      <c r="C695" s="3" t="s">
        <v>2346</v>
      </c>
      <c r="D695" s="3" t="s">
        <v>2347</v>
      </c>
      <c r="E695" s="3" t="s">
        <v>2345</v>
      </c>
      <c r="K695" s="3" t="s">
        <v>2016</v>
      </c>
      <c r="L695" s="3">
        <f t="shared" si="117"/>
        <v>0.005625</v>
      </c>
      <c r="M695" s="3" t="s">
        <v>2341</v>
      </c>
      <c r="N695" s="3">
        <f t="shared" si="118"/>
        <v>0.04475</v>
      </c>
      <c r="O695" s="3" t="s">
        <v>2342</v>
      </c>
      <c r="P695" s="3">
        <f t="shared" si="119"/>
        <v>0.01866666667</v>
      </c>
      <c r="Q695" s="3" t="s">
        <v>1466</v>
      </c>
      <c r="R695" s="3">
        <f t="shared" si="120"/>
        <v>0.005</v>
      </c>
      <c r="S695" s="3" t="s">
        <v>391</v>
      </c>
      <c r="T695" s="3">
        <f t="shared" si="121"/>
        <v>0.5708333333</v>
      </c>
    </row>
    <row r="696" ht="15.75" customHeight="1">
      <c r="A696" s="3">
        <v>653.0</v>
      </c>
      <c r="B696" s="3" t="s">
        <v>2348</v>
      </c>
      <c r="C696" s="3" t="s">
        <v>2349</v>
      </c>
      <c r="K696" s="3" t="s">
        <v>367</v>
      </c>
      <c r="M696" s="3" t="s">
        <v>1565</v>
      </c>
      <c r="O696" s="3" t="s">
        <v>2350</v>
      </c>
      <c r="Q696" s="3" t="s">
        <v>469</v>
      </c>
      <c r="S696" s="3" t="s">
        <v>2351</v>
      </c>
      <c r="U696" s="3" t="s">
        <v>2352</v>
      </c>
      <c r="W696" s="3" t="s">
        <v>1727</v>
      </c>
      <c r="Y696" s="3" t="s">
        <v>2353</v>
      </c>
      <c r="AA696" s="3" t="s">
        <v>227</v>
      </c>
    </row>
    <row r="697" ht="15.75" customHeight="1">
      <c r="A697" s="3">
        <v>654.0</v>
      </c>
      <c r="B697" s="3" t="s">
        <v>2348</v>
      </c>
      <c r="C697" s="3" t="s">
        <v>2354</v>
      </c>
      <c r="E697" s="3" t="s">
        <v>2108</v>
      </c>
      <c r="F697" s="3" t="s">
        <v>2114</v>
      </c>
      <c r="G697" s="3">
        <v>369.4</v>
      </c>
      <c r="H697" s="3">
        <v>2.8</v>
      </c>
      <c r="I697" s="3">
        <v>87.1</v>
      </c>
      <c r="J697" s="3">
        <v>480.0</v>
      </c>
      <c r="K697" s="3" t="s">
        <v>367</v>
      </c>
      <c r="M697" s="3" t="s">
        <v>1565</v>
      </c>
      <c r="O697" s="3" t="s">
        <v>2350</v>
      </c>
      <c r="Q697" s="3" t="s">
        <v>469</v>
      </c>
      <c r="S697" s="3" t="s">
        <v>2351</v>
      </c>
      <c r="U697" s="3" t="s">
        <v>2352</v>
      </c>
      <c r="W697" s="3" t="s">
        <v>1727</v>
      </c>
      <c r="Y697" s="3" t="s">
        <v>2353</v>
      </c>
      <c r="AA697" s="3" t="s">
        <v>227</v>
      </c>
    </row>
    <row r="698" ht="15.75" customHeight="1">
      <c r="A698" s="3">
        <v>655.0</v>
      </c>
      <c r="B698" s="3" t="s">
        <v>2348</v>
      </c>
      <c r="C698" s="3" t="s">
        <v>2355</v>
      </c>
      <c r="E698" s="3" t="s">
        <v>373</v>
      </c>
      <c r="K698" s="3" t="s">
        <v>367</v>
      </c>
      <c r="M698" s="3" t="s">
        <v>1565</v>
      </c>
      <c r="O698" s="3" t="s">
        <v>2350</v>
      </c>
      <c r="Q698" s="3" t="s">
        <v>469</v>
      </c>
      <c r="S698" s="3" t="s">
        <v>2351</v>
      </c>
      <c r="U698" s="3" t="s">
        <v>2352</v>
      </c>
      <c r="W698" s="3" t="s">
        <v>1727</v>
      </c>
      <c r="Y698" s="3" t="s">
        <v>2353</v>
      </c>
      <c r="AA698" s="3" t="s">
        <v>227</v>
      </c>
    </row>
    <row r="699" ht="15.75" customHeight="1">
      <c r="A699" s="3">
        <v>656.0</v>
      </c>
      <c r="B699" s="3" t="s">
        <v>2356</v>
      </c>
      <c r="C699" s="3" t="s">
        <v>2357</v>
      </c>
      <c r="D699" s="3" t="s">
        <v>1734</v>
      </c>
      <c r="K699" s="3" t="s">
        <v>1079</v>
      </c>
      <c r="M699" s="3" t="s">
        <v>812</v>
      </c>
      <c r="O699" s="3" t="s">
        <v>1735</v>
      </c>
      <c r="Q699" s="3" t="s">
        <v>585</v>
      </c>
      <c r="S699" s="3" t="s">
        <v>469</v>
      </c>
      <c r="U699" s="3" t="s">
        <v>120</v>
      </c>
      <c r="W699" s="3" t="s">
        <v>1736</v>
      </c>
      <c r="Y699" s="3" t="s">
        <v>2358</v>
      </c>
    </row>
    <row r="700" ht="15.75" customHeight="1">
      <c r="A700" s="3">
        <v>657.0</v>
      </c>
      <c r="B700" s="3" t="s">
        <v>2356</v>
      </c>
      <c r="C700" s="3" t="s">
        <v>2357</v>
      </c>
      <c r="D700" s="3" t="s">
        <v>1734</v>
      </c>
      <c r="K700" s="3" t="s">
        <v>1079</v>
      </c>
      <c r="M700" s="3" t="s">
        <v>812</v>
      </c>
      <c r="O700" s="3" t="s">
        <v>1735</v>
      </c>
      <c r="Q700" s="3" t="s">
        <v>585</v>
      </c>
      <c r="S700" s="3" t="s">
        <v>469</v>
      </c>
      <c r="U700" s="3" t="s">
        <v>120</v>
      </c>
      <c r="W700" s="3" t="s">
        <v>1736</v>
      </c>
      <c r="Y700" s="3" t="s">
        <v>2358</v>
      </c>
    </row>
    <row r="701" ht="15.75" customHeight="1">
      <c r="A701" s="3">
        <v>658.0</v>
      </c>
      <c r="B701" s="3" t="s">
        <v>2359</v>
      </c>
      <c r="C701" s="3" t="s">
        <v>2360</v>
      </c>
      <c r="D701" s="3" t="s">
        <v>2361</v>
      </c>
      <c r="E701" s="3" t="s">
        <v>2362</v>
      </c>
      <c r="F701" s="3" t="s">
        <v>2363</v>
      </c>
      <c r="G701" s="3">
        <v>466.6</v>
      </c>
      <c r="H701" s="3">
        <v>6.0</v>
      </c>
      <c r="I701" s="3">
        <v>32.0</v>
      </c>
      <c r="J701" s="3">
        <v>0.0</v>
      </c>
      <c r="K701" s="3" t="s">
        <v>2364</v>
      </c>
      <c r="M701" s="3" t="s">
        <v>484</v>
      </c>
      <c r="O701" s="3" t="s">
        <v>276</v>
      </c>
      <c r="Q701" s="3" t="s">
        <v>82</v>
      </c>
      <c r="S701" s="3" t="s">
        <v>930</v>
      </c>
      <c r="U701" s="3" t="s">
        <v>120</v>
      </c>
      <c r="W701" s="3" t="s">
        <v>2365</v>
      </c>
      <c r="Y701" s="3" t="s">
        <v>1005</v>
      </c>
    </row>
    <row r="702" ht="15.75" customHeight="1">
      <c r="A702" s="3">
        <v>659.0</v>
      </c>
      <c r="B702" s="3" t="s">
        <v>2359</v>
      </c>
      <c r="C702" s="3" t="s">
        <v>2360</v>
      </c>
      <c r="D702" s="3" t="s">
        <v>2361</v>
      </c>
      <c r="E702" s="3" t="s">
        <v>2362</v>
      </c>
      <c r="F702" s="3" t="s">
        <v>2363</v>
      </c>
      <c r="G702" s="3">
        <v>466.6</v>
      </c>
      <c r="H702" s="3">
        <v>6.0</v>
      </c>
      <c r="I702" s="3">
        <v>32.0</v>
      </c>
      <c r="J702" s="3">
        <v>0.0</v>
      </c>
      <c r="K702" s="3" t="s">
        <v>2364</v>
      </c>
      <c r="M702" s="3" t="s">
        <v>484</v>
      </c>
      <c r="O702" s="3" t="s">
        <v>276</v>
      </c>
      <c r="Q702" s="3" t="s">
        <v>82</v>
      </c>
      <c r="S702" s="3" t="s">
        <v>930</v>
      </c>
      <c r="U702" s="3" t="s">
        <v>120</v>
      </c>
      <c r="W702" s="3" t="s">
        <v>2365</v>
      </c>
      <c r="Y702" s="3" t="s">
        <v>1005</v>
      </c>
    </row>
    <row r="703" ht="15.75" customHeight="1">
      <c r="A703" s="3">
        <v>660.0</v>
      </c>
      <c r="B703" s="3" t="s">
        <v>2366</v>
      </c>
      <c r="C703" s="3" t="s">
        <v>2083</v>
      </c>
      <c r="D703" s="3" t="s">
        <v>2367</v>
      </c>
      <c r="E703" s="3" t="s">
        <v>2362</v>
      </c>
      <c r="F703" s="3" t="s">
        <v>2363</v>
      </c>
      <c r="G703" s="3">
        <v>466.6</v>
      </c>
      <c r="H703" s="3">
        <v>6.0</v>
      </c>
      <c r="I703" s="3">
        <v>32.0</v>
      </c>
      <c r="J703" s="3">
        <v>0.0</v>
      </c>
    </row>
    <row r="704" ht="15.75" customHeight="1">
      <c r="A704" s="3">
        <v>661.0</v>
      </c>
      <c r="B704" s="3" t="s">
        <v>2368</v>
      </c>
      <c r="C704" s="3" t="s">
        <v>2369</v>
      </c>
      <c r="D704" s="3" t="s">
        <v>2370</v>
      </c>
      <c r="E704" s="3" t="s">
        <v>2362</v>
      </c>
      <c r="F704" s="3" t="s">
        <v>2363</v>
      </c>
      <c r="G704" s="3">
        <v>466.6</v>
      </c>
      <c r="H704" s="3">
        <v>6.0</v>
      </c>
      <c r="I704" s="3">
        <v>32.0</v>
      </c>
      <c r="J704" s="3">
        <v>0.0</v>
      </c>
      <c r="K704" s="3" t="s">
        <v>1289</v>
      </c>
      <c r="M704" s="3" t="s">
        <v>81</v>
      </c>
      <c r="O704" s="3" t="s">
        <v>930</v>
      </c>
      <c r="Q704" s="3" t="s">
        <v>82</v>
      </c>
      <c r="S704" s="3" t="s">
        <v>537</v>
      </c>
      <c r="U704" s="3" t="s">
        <v>931</v>
      </c>
      <c r="W704" s="3" t="s">
        <v>630</v>
      </c>
      <c r="Y704" s="3" t="s">
        <v>468</v>
      </c>
    </row>
    <row r="705" ht="15.75" customHeight="1">
      <c r="A705" s="3">
        <v>662.0</v>
      </c>
      <c r="B705" s="3" t="s">
        <v>2368</v>
      </c>
      <c r="C705" s="3" t="s">
        <v>2369</v>
      </c>
      <c r="D705" s="3" t="s">
        <v>2370</v>
      </c>
      <c r="E705" s="3" t="s">
        <v>2371</v>
      </c>
      <c r="F705" s="3" t="s">
        <v>2372</v>
      </c>
      <c r="G705" s="3">
        <v>153.14</v>
      </c>
      <c r="H705" s="3">
        <v>1.3</v>
      </c>
      <c r="I705" s="3">
        <v>83.6</v>
      </c>
      <c r="J705" s="3">
        <v>160.0</v>
      </c>
      <c r="K705" s="3" t="s">
        <v>1289</v>
      </c>
      <c r="M705" s="3" t="s">
        <v>81</v>
      </c>
      <c r="O705" s="3" t="s">
        <v>930</v>
      </c>
      <c r="Q705" s="3" t="s">
        <v>82</v>
      </c>
      <c r="S705" s="3" t="s">
        <v>537</v>
      </c>
      <c r="U705" s="3" t="s">
        <v>931</v>
      </c>
      <c r="W705" s="3" t="s">
        <v>630</v>
      </c>
      <c r="Y705" s="3" t="s">
        <v>468</v>
      </c>
    </row>
    <row r="706" ht="15.75" customHeight="1">
      <c r="A706" s="3">
        <v>663.0</v>
      </c>
      <c r="B706" s="3" t="s">
        <v>2373</v>
      </c>
      <c r="C706" s="3" t="s">
        <v>2374</v>
      </c>
      <c r="D706" s="3" t="s">
        <v>2375</v>
      </c>
      <c r="E706" s="3" t="s">
        <v>2371</v>
      </c>
      <c r="F706" s="3" t="s">
        <v>2372</v>
      </c>
      <c r="G706" s="3">
        <v>153.14</v>
      </c>
      <c r="H706" s="3">
        <v>1.3</v>
      </c>
      <c r="I706" s="3">
        <v>83.6</v>
      </c>
      <c r="J706" s="3">
        <v>160.0</v>
      </c>
      <c r="K706" s="3" t="s">
        <v>466</v>
      </c>
      <c r="M706" s="3" t="s">
        <v>1570</v>
      </c>
      <c r="O706" s="3" t="s">
        <v>2376</v>
      </c>
      <c r="Q706" s="3" t="s">
        <v>1569</v>
      </c>
      <c r="S706" s="3" t="s">
        <v>78</v>
      </c>
    </row>
    <row r="707" ht="15.75" customHeight="1">
      <c r="A707" s="3">
        <v>664.0</v>
      </c>
      <c r="B707" s="3" t="s">
        <v>2373</v>
      </c>
      <c r="C707" s="3" t="s">
        <v>2374</v>
      </c>
      <c r="D707" s="3" t="s">
        <v>2375</v>
      </c>
      <c r="E707" s="3" t="s">
        <v>2377</v>
      </c>
      <c r="F707" s="3" t="s">
        <v>2378</v>
      </c>
      <c r="G707" s="3">
        <v>285.4</v>
      </c>
      <c r="H707" s="3">
        <v>3.3</v>
      </c>
      <c r="I707" s="3">
        <v>23.5</v>
      </c>
      <c r="J707" s="3">
        <v>414.0</v>
      </c>
      <c r="K707" s="3" t="s">
        <v>466</v>
      </c>
      <c r="M707" s="3" t="s">
        <v>1570</v>
      </c>
      <c r="O707" s="3" t="s">
        <v>2376</v>
      </c>
      <c r="Q707" s="3" t="s">
        <v>1569</v>
      </c>
      <c r="S707" s="3" t="s">
        <v>78</v>
      </c>
    </row>
    <row r="708" ht="15.75" customHeight="1">
      <c r="A708" s="3">
        <v>665.0</v>
      </c>
      <c r="B708" s="3" t="s">
        <v>2379</v>
      </c>
      <c r="C708" s="3" t="s">
        <v>2374</v>
      </c>
      <c r="D708" s="3" t="s">
        <v>2375</v>
      </c>
      <c r="E708" s="3" t="s">
        <v>890</v>
      </c>
      <c r="F708" s="3" t="s">
        <v>1075</v>
      </c>
      <c r="G708" s="3">
        <v>151.16</v>
      </c>
      <c r="H708" s="3">
        <v>0.5</v>
      </c>
      <c r="I708" s="3">
        <v>49.3</v>
      </c>
      <c r="J708" s="3">
        <v>139.0</v>
      </c>
    </row>
    <row r="709" ht="15.75" customHeight="1">
      <c r="A709" s="3">
        <v>666.0</v>
      </c>
      <c r="B709" s="3" t="s">
        <v>2379</v>
      </c>
      <c r="C709" s="3" t="s">
        <v>2374</v>
      </c>
      <c r="D709" s="3" t="s">
        <v>2375</v>
      </c>
      <c r="E709" s="3" t="s">
        <v>2380</v>
      </c>
      <c r="F709" s="3" t="s">
        <v>2381</v>
      </c>
      <c r="G709" s="3">
        <v>285.4</v>
      </c>
      <c r="H709" s="3">
        <v>3.3</v>
      </c>
      <c r="I709" s="3">
        <v>23.5</v>
      </c>
      <c r="J709" s="3">
        <v>414.0</v>
      </c>
    </row>
    <row r="710" ht="15.75" customHeight="1">
      <c r="A710" s="3">
        <v>667.0</v>
      </c>
      <c r="B710" s="3" t="s">
        <v>2382</v>
      </c>
      <c r="C710" s="3" t="s">
        <v>2374</v>
      </c>
      <c r="D710" s="3" t="s">
        <v>2375</v>
      </c>
      <c r="E710" s="3" t="s">
        <v>974</v>
      </c>
      <c r="F710" s="3" t="s">
        <v>975</v>
      </c>
      <c r="G710" s="3">
        <v>180.16</v>
      </c>
      <c r="H710" s="3">
        <v>1.2</v>
      </c>
      <c r="I710" s="3">
        <v>63.6</v>
      </c>
      <c r="J710" s="3">
        <v>212.0</v>
      </c>
      <c r="K710" s="3" t="s">
        <v>2383</v>
      </c>
      <c r="M710" s="3" t="s">
        <v>2384</v>
      </c>
      <c r="O710" s="3" t="s">
        <v>2385</v>
      </c>
      <c r="Q710" s="3" t="s">
        <v>2386</v>
      </c>
      <c r="S710" s="3" t="s">
        <v>235</v>
      </c>
      <c r="U710" s="3" t="s">
        <v>233</v>
      </c>
      <c r="W710" s="3" t="s">
        <v>648</v>
      </c>
      <c r="Y710" s="3" t="s">
        <v>652</v>
      </c>
      <c r="AA710" s="3" t="s">
        <v>2140</v>
      </c>
    </row>
    <row r="711" ht="15.75" customHeight="1">
      <c r="A711" s="3">
        <v>668.0</v>
      </c>
      <c r="B711" s="3" t="s">
        <v>2382</v>
      </c>
      <c r="C711" s="3" t="s">
        <v>2374</v>
      </c>
      <c r="D711" s="3" t="s">
        <v>2375</v>
      </c>
      <c r="E711" s="3" t="s">
        <v>2387</v>
      </c>
      <c r="F711" s="3" t="s">
        <v>2388</v>
      </c>
      <c r="G711" s="3">
        <v>321.9</v>
      </c>
      <c r="H711" s="3">
        <v>2.0</v>
      </c>
      <c r="I711" s="3">
        <v>22.0</v>
      </c>
      <c r="J711" s="3">
        <v>0.0</v>
      </c>
      <c r="K711" s="3" t="s">
        <v>2383</v>
      </c>
      <c r="M711" s="3" t="s">
        <v>2384</v>
      </c>
      <c r="O711" s="3" t="s">
        <v>2385</v>
      </c>
      <c r="Q711" s="3" t="s">
        <v>2386</v>
      </c>
      <c r="S711" s="3" t="s">
        <v>235</v>
      </c>
      <c r="U711" s="3" t="s">
        <v>233</v>
      </c>
      <c r="W711" s="3" t="s">
        <v>648</v>
      </c>
      <c r="Y711" s="3" t="s">
        <v>652</v>
      </c>
      <c r="AA711" s="3" t="s">
        <v>2140</v>
      </c>
    </row>
    <row r="712" ht="15.75" customHeight="1">
      <c r="A712" s="3">
        <v>669.0</v>
      </c>
      <c r="B712" s="3" t="s">
        <v>2389</v>
      </c>
      <c r="C712" s="3" t="s">
        <v>2390</v>
      </c>
      <c r="D712" s="3" t="s">
        <v>2391</v>
      </c>
      <c r="K712" s="3" t="s">
        <v>156</v>
      </c>
      <c r="M712" s="3" t="s">
        <v>81</v>
      </c>
      <c r="O712" s="3" t="s">
        <v>630</v>
      </c>
      <c r="Q712" s="3" t="s">
        <v>206</v>
      </c>
      <c r="S712" s="3" t="s">
        <v>585</v>
      </c>
      <c r="U712" s="3" t="s">
        <v>1089</v>
      </c>
      <c r="W712" s="3" t="s">
        <v>327</v>
      </c>
      <c r="Y712" s="3" t="s">
        <v>2392</v>
      </c>
    </row>
    <row r="713" ht="15.75" customHeight="1">
      <c r="A713" s="3">
        <v>670.0</v>
      </c>
      <c r="B713" s="3" t="s">
        <v>2389</v>
      </c>
      <c r="C713" s="3" t="s">
        <v>2390</v>
      </c>
      <c r="D713" s="3" t="s">
        <v>2391</v>
      </c>
      <c r="E713" s="3" t="s">
        <v>2393</v>
      </c>
      <c r="F713" s="3" t="s">
        <v>2394</v>
      </c>
      <c r="G713" s="3">
        <v>375.5</v>
      </c>
      <c r="H713" s="3">
        <v>3.0</v>
      </c>
      <c r="I713" s="3">
        <v>27.0</v>
      </c>
      <c r="J713" s="3">
        <v>0.0</v>
      </c>
      <c r="K713" s="3" t="s">
        <v>156</v>
      </c>
      <c r="M713" s="3" t="s">
        <v>81</v>
      </c>
      <c r="O713" s="3" t="s">
        <v>630</v>
      </c>
      <c r="Q713" s="3" t="s">
        <v>206</v>
      </c>
      <c r="S713" s="3" t="s">
        <v>585</v>
      </c>
      <c r="U713" s="3" t="s">
        <v>1089</v>
      </c>
      <c r="W713" s="3" t="s">
        <v>327</v>
      </c>
      <c r="Y713" s="3" t="s">
        <v>2392</v>
      </c>
    </row>
    <row r="714" ht="15.75" customHeight="1">
      <c r="A714" s="3">
        <v>671.0</v>
      </c>
      <c r="B714" s="3" t="s">
        <v>2395</v>
      </c>
      <c r="C714" s="3" t="s">
        <v>2396</v>
      </c>
      <c r="D714" s="3" t="s">
        <v>2397</v>
      </c>
      <c r="E714" s="3" t="s">
        <v>2398</v>
      </c>
      <c r="K714" s="3" t="s">
        <v>2399</v>
      </c>
      <c r="M714" s="3" t="s">
        <v>466</v>
      </c>
      <c r="O714" s="3" t="s">
        <v>2129</v>
      </c>
      <c r="Q714" s="3" t="s">
        <v>2400</v>
      </c>
      <c r="S714" s="3" t="s">
        <v>1609</v>
      </c>
    </row>
    <row r="715" ht="15.75" customHeight="1">
      <c r="A715" s="3">
        <v>672.0</v>
      </c>
      <c r="B715" s="3" t="s">
        <v>2395</v>
      </c>
      <c r="C715" s="3" t="s">
        <v>2396</v>
      </c>
      <c r="D715" s="3" t="s">
        <v>2397</v>
      </c>
      <c r="E715" s="3" t="s">
        <v>2401</v>
      </c>
      <c r="K715" s="3" t="s">
        <v>2399</v>
      </c>
      <c r="M715" s="3" t="s">
        <v>466</v>
      </c>
      <c r="O715" s="3" t="s">
        <v>2129</v>
      </c>
      <c r="Q715" s="3" t="s">
        <v>2400</v>
      </c>
      <c r="S715" s="3" t="s">
        <v>1609</v>
      </c>
    </row>
    <row r="716" ht="15.75" customHeight="1">
      <c r="A716" s="3">
        <v>673.0</v>
      </c>
      <c r="B716" s="3" t="s">
        <v>2402</v>
      </c>
      <c r="C716" s="3" t="s">
        <v>2403</v>
      </c>
      <c r="D716" s="3" t="s">
        <v>2397</v>
      </c>
      <c r="E716" s="3" t="s">
        <v>2404</v>
      </c>
      <c r="K716" s="3" t="s">
        <v>2405</v>
      </c>
      <c r="M716" s="3" t="s">
        <v>2406</v>
      </c>
      <c r="O716" s="3" t="s">
        <v>2233</v>
      </c>
      <c r="Q716" s="3" t="s">
        <v>2407</v>
      </c>
      <c r="S716" s="3" t="s">
        <v>538</v>
      </c>
      <c r="U716" s="3" t="s">
        <v>2408</v>
      </c>
      <c r="W716" s="3" t="s">
        <v>327</v>
      </c>
      <c r="Y716" s="3" t="s">
        <v>2409</v>
      </c>
      <c r="AA716" s="3" t="s">
        <v>394</v>
      </c>
      <c r="AC716" s="3" t="s">
        <v>1838</v>
      </c>
      <c r="AE716" s="3" t="s">
        <v>391</v>
      </c>
    </row>
    <row r="717" ht="15.75" customHeight="1">
      <c r="A717" s="3">
        <v>674.0</v>
      </c>
      <c r="B717" s="3" t="s">
        <v>2402</v>
      </c>
      <c r="C717" s="3" t="s">
        <v>371</v>
      </c>
      <c r="D717" s="3" t="s">
        <v>372</v>
      </c>
      <c r="E717" s="3" t="s">
        <v>2404</v>
      </c>
      <c r="K717" s="3" t="s">
        <v>2405</v>
      </c>
      <c r="M717" s="3" t="s">
        <v>2406</v>
      </c>
      <c r="O717" s="3" t="s">
        <v>2233</v>
      </c>
      <c r="Q717" s="3" t="s">
        <v>2407</v>
      </c>
      <c r="S717" s="3" t="s">
        <v>538</v>
      </c>
      <c r="U717" s="3" t="s">
        <v>2408</v>
      </c>
      <c r="W717" s="3" t="s">
        <v>327</v>
      </c>
      <c r="Y717" s="3" t="s">
        <v>2409</v>
      </c>
      <c r="AA717" s="3" t="s">
        <v>394</v>
      </c>
      <c r="AC717" s="3" t="s">
        <v>1838</v>
      </c>
      <c r="AE717" s="3" t="s">
        <v>391</v>
      </c>
    </row>
    <row r="718" ht="15.75" customHeight="1">
      <c r="A718" s="3">
        <v>675.0</v>
      </c>
      <c r="B718" s="3" t="s">
        <v>2410</v>
      </c>
      <c r="C718" s="3" t="s">
        <v>2403</v>
      </c>
      <c r="D718" s="3" t="s">
        <v>2397</v>
      </c>
      <c r="E718" s="3" t="s">
        <v>2411</v>
      </c>
      <c r="F718" s="3" t="s">
        <v>2412</v>
      </c>
      <c r="G718" s="3">
        <v>602.5</v>
      </c>
      <c r="H718" s="3">
        <v>-5.6</v>
      </c>
      <c r="I718" s="3">
        <v>356.0</v>
      </c>
      <c r="J718" s="3">
        <v>1140.0</v>
      </c>
      <c r="K718" s="3" t="s">
        <v>1236</v>
      </c>
      <c r="M718" s="3" t="s">
        <v>2409</v>
      </c>
      <c r="O718" s="3" t="s">
        <v>1270</v>
      </c>
      <c r="Q718" s="3" t="s">
        <v>1838</v>
      </c>
      <c r="S718" s="3" t="s">
        <v>2413</v>
      </c>
      <c r="U718" s="3" t="s">
        <v>158</v>
      </c>
      <c r="W718" s="3" t="s">
        <v>392</v>
      </c>
      <c r="Y718" s="3" t="s">
        <v>2414</v>
      </c>
      <c r="AA718" s="3" t="s">
        <v>2415</v>
      </c>
      <c r="AC718" s="3" t="s">
        <v>992</v>
      </c>
      <c r="AE718" s="3" t="s">
        <v>2204</v>
      </c>
    </row>
    <row r="719" ht="15.75" customHeight="1">
      <c r="A719" s="3">
        <v>676.0</v>
      </c>
      <c r="B719" s="3" t="s">
        <v>2410</v>
      </c>
      <c r="C719" s="3" t="s">
        <v>2416</v>
      </c>
      <c r="D719" s="3" t="s">
        <v>2417</v>
      </c>
      <c r="E719" s="3" t="s">
        <v>2418</v>
      </c>
      <c r="F719" s="3" t="s">
        <v>2419</v>
      </c>
      <c r="G719" s="3">
        <v>748.0</v>
      </c>
      <c r="H719" s="3">
        <v>3.2</v>
      </c>
      <c r="I719" s="3">
        <v>183.0</v>
      </c>
      <c r="J719" s="3">
        <v>1190.0</v>
      </c>
      <c r="K719" s="3" t="s">
        <v>1236</v>
      </c>
      <c r="M719" s="3" t="s">
        <v>2409</v>
      </c>
      <c r="O719" s="3" t="s">
        <v>1270</v>
      </c>
      <c r="Q719" s="3" t="s">
        <v>1838</v>
      </c>
      <c r="S719" s="3" t="s">
        <v>2413</v>
      </c>
      <c r="U719" s="3" t="s">
        <v>158</v>
      </c>
      <c r="W719" s="3" t="s">
        <v>392</v>
      </c>
      <c r="Y719" s="3" t="s">
        <v>2414</v>
      </c>
      <c r="AA719" s="3" t="s">
        <v>2415</v>
      </c>
      <c r="AC719" s="3" t="s">
        <v>992</v>
      </c>
      <c r="AE719" s="3" t="s">
        <v>2204</v>
      </c>
    </row>
    <row r="720" ht="15.75" customHeight="1">
      <c r="A720" s="3">
        <v>677.0</v>
      </c>
      <c r="B720" s="3" t="s">
        <v>2420</v>
      </c>
      <c r="C720" s="3" t="s">
        <v>2421</v>
      </c>
      <c r="D720" s="3" t="s">
        <v>2422</v>
      </c>
      <c r="E720" s="3" t="s">
        <v>2411</v>
      </c>
      <c r="F720" s="3" t="s">
        <v>2412</v>
      </c>
      <c r="G720" s="3">
        <v>602.5</v>
      </c>
      <c r="H720" s="3">
        <v>-5.6</v>
      </c>
      <c r="I720" s="3">
        <v>356.0</v>
      </c>
      <c r="J720" s="3">
        <v>1140.0</v>
      </c>
      <c r="K720" s="3" t="s">
        <v>741</v>
      </c>
      <c r="M720" s="3" t="s">
        <v>2423</v>
      </c>
      <c r="O720" s="3" t="s">
        <v>1569</v>
      </c>
      <c r="Q720" s="3" t="s">
        <v>2424</v>
      </c>
    </row>
    <row r="721" ht="15.75" customHeight="1">
      <c r="A721" s="3">
        <v>678.0</v>
      </c>
      <c r="B721" s="3" t="s">
        <v>2420</v>
      </c>
      <c r="C721" s="3" t="s">
        <v>2421</v>
      </c>
      <c r="D721" s="3" t="s">
        <v>2422</v>
      </c>
      <c r="E721" s="3" t="s">
        <v>2425</v>
      </c>
      <c r="F721" s="3" t="s">
        <v>2426</v>
      </c>
      <c r="G721" s="3">
        <v>268.27</v>
      </c>
      <c r="H721" s="3">
        <v>-2.1</v>
      </c>
      <c r="I721" s="3">
        <v>112.0</v>
      </c>
      <c r="J721" s="3">
        <v>356.0</v>
      </c>
      <c r="K721" s="3" t="s">
        <v>2427</v>
      </c>
      <c r="M721" s="3" t="s">
        <v>1236</v>
      </c>
      <c r="O721" s="3" t="s">
        <v>2428</v>
      </c>
      <c r="Q721" s="3" t="s">
        <v>391</v>
      </c>
      <c r="S721" s="3" t="s">
        <v>158</v>
      </c>
      <c r="U721" s="3" t="s">
        <v>2429</v>
      </c>
      <c r="W721" s="3" t="s">
        <v>2430</v>
      </c>
    </row>
    <row r="722" ht="15.75" customHeight="1">
      <c r="A722" s="3">
        <v>679.0</v>
      </c>
      <c r="B722" s="3" t="s">
        <v>2431</v>
      </c>
      <c r="C722" s="3" t="s">
        <v>2421</v>
      </c>
      <c r="D722" s="3" t="s">
        <v>2422</v>
      </c>
      <c r="E722" s="3" t="s">
        <v>2432</v>
      </c>
      <c r="F722" s="3" t="s">
        <v>2433</v>
      </c>
      <c r="G722" s="3">
        <v>242.34</v>
      </c>
      <c r="H722" s="3">
        <v>2.9</v>
      </c>
      <c r="I722" s="3">
        <v>90.3</v>
      </c>
      <c r="J722" s="3">
        <v>308.0</v>
      </c>
      <c r="K722" s="3" t="s">
        <v>2434</v>
      </c>
      <c r="M722" s="3" t="s">
        <v>2435</v>
      </c>
      <c r="O722" s="3" t="s">
        <v>233</v>
      </c>
      <c r="Q722" s="3" t="s">
        <v>2140</v>
      </c>
      <c r="S722" s="3" t="s">
        <v>2141</v>
      </c>
      <c r="U722" s="3" t="s">
        <v>2436</v>
      </c>
      <c r="W722" s="3" t="s">
        <v>2155</v>
      </c>
    </row>
    <row r="723" ht="15.75" customHeight="1">
      <c r="A723" s="3">
        <v>680.0</v>
      </c>
      <c r="B723" s="3" t="s">
        <v>2431</v>
      </c>
      <c r="C723" s="3" t="s">
        <v>2437</v>
      </c>
      <c r="D723" s="3" t="s">
        <v>2438</v>
      </c>
      <c r="E723" s="3" t="s">
        <v>2439</v>
      </c>
      <c r="F723" s="3" t="s">
        <v>2440</v>
      </c>
      <c r="G723" s="3">
        <v>278.31</v>
      </c>
      <c r="H723" s="3">
        <v>0.3</v>
      </c>
      <c r="I723" s="3">
        <v>75.5</v>
      </c>
      <c r="J723" s="3">
        <v>426.0</v>
      </c>
      <c r="K723" s="3" t="s">
        <v>2434</v>
      </c>
      <c r="M723" s="3" t="s">
        <v>2435</v>
      </c>
      <c r="O723" s="3" t="s">
        <v>233</v>
      </c>
      <c r="Q723" s="3" t="s">
        <v>2140</v>
      </c>
      <c r="S723" s="3" t="s">
        <v>2141</v>
      </c>
      <c r="U723" s="3" t="s">
        <v>2436</v>
      </c>
      <c r="W723" s="3" t="s">
        <v>2155</v>
      </c>
    </row>
    <row r="724" ht="15.75" customHeight="1">
      <c r="A724" s="3">
        <v>681.0</v>
      </c>
      <c r="B724" s="3" t="s">
        <v>2431</v>
      </c>
      <c r="C724" s="3" t="s">
        <v>2441</v>
      </c>
      <c r="D724" s="3" t="s">
        <v>2442</v>
      </c>
      <c r="E724" s="3" t="s">
        <v>2439</v>
      </c>
      <c r="F724" s="3" t="s">
        <v>2440</v>
      </c>
      <c r="G724" s="3">
        <v>278.31</v>
      </c>
      <c r="H724" s="3">
        <v>0.3</v>
      </c>
      <c r="I724" s="3">
        <v>75.5</v>
      </c>
      <c r="J724" s="3">
        <v>426.0</v>
      </c>
      <c r="K724" s="3" t="s">
        <v>2434</v>
      </c>
      <c r="M724" s="3" t="s">
        <v>2435</v>
      </c>
      <c r="O724" s="3" t="s">
        <v>233</v>
      </c>
      <c r="Q724" s="3" t="s">
        <v>2140</v>
      </c>
      <c r="S724" s="3" t="s">
        <v>2141</v>
      </c>
      <c r="U724" s="3" t="s">
        <v>2436</v>
      </c>
      <c r="W724" s="3" t="s">
        <v>2155</v>
      </c>
    </row>
    <row r="725" ht="15.75" customHeight="1">
      <c r="A725" s="3">
        <v>682.0</v>
      </c>
      <c r="B725" s="3" t="s">
        <v>2431</v>
      </c>
      <c r="C725" s="3" t="s">
        <v>2443</v>
      </c>
      <c r="D725" s="3" t="s">
        <v>2444</v>
      </c>
      <c r="E725" s="3" t="s">
        <v>2439</v>
      </c>
      <c r="F725" s="3" t="s">
        <v>2440</v>
      </c>
      <c r="G725" s="3">
        <v>278.31</v>
      </c>
      <c r="H725" s="3">
        <v>0.3</v>
      </c>
      <c r="I725" s="3">
        <v>75.5</v>
      </c>
      <c r="J725" s="3">
        <v>426.0</v>
      </c>
      <c r="K725" s="3" t="s">
        <v>2434</v>
      </c>
      <c r="M725" s="3" t="s">
        <v>2435</v>
      </c>
      <c r="O725" s="3" t="s">
        <v>233</v>
      </c>
      <c r="Q725" s="3" t="s">
        <v>2140</v>
      </c>
      <c r="S725" s="3" t="s">
        <v>2141</v>
      </c>
      <c r="U725" s="3" t="s">
        <v>2436</v>
      </c>
      <c r="W725" s="3" t="s">
        <v>2155</v>
      </c>
    </row>
    <row r="726" ht="15.75" customHeight="1">
      <c r="A726" s="3">
        <v>683.0</v>
      </c>
      <c r="B726" s="3" t="s">
        <v>2445</v>
      </c>
      <c r="C726" s="3" t="s">
        <v>2446</v>
      </c>
      <c r="D726" s="3" t="s">
        <v>2447</v>
      </c>
      <c r="E726" s="3" t="s">
        <v>2439</v>
      </c>
      <c r="F726" s="3" t="s">
        <v>2440</v>
      </c>
      <c r="G726" s="3">
        <v>278.31</v>
      </c>
      <c r="H726" s="3">
        <v>0.3</v>
      </c>
      <c r="I726" s="3">
        <v>75.5</v>
      </c>
      <c r="J726" s="3">
        <v>426.0</v>
      </c>
      <c r="K726" s="3" t="s">
        <v>2448</v>
      </c>
      <c r="M726" s="3" t="s">
        <v>1271</v>
      </c>
      <c r="O726" s="3" t="s">
        <v>976</v>
      </c>
      <c r="Q726" s="3" t="s">
        <v>2449</v>
      </c>
      <c r="S726" s="3" t="s">
        <v>2450</v>
      </c>
      <c r="U726" s="3" t="s">
        <v>2138</v>
      </c>
      <c r="W726" s="3" t="s">
        <v>2451</v>
      </c>
    </row>
    <row r="727" ht="15.75" customHeight="1">
      <c r="A727" s="3">
        <v>684.0</v>
      </c>
      <c r="B727" s="3" t="s">
        <v>2445</v>
      </c>
      <c r="C727" s="3" t="s">
        <v>2446</v>
      </c>
      <c r="D727" s="3" t="s">
        <v>2447</v>
      </c>
      <c r="E727" s="3" t="s">
        <v>2452</v>
      </c>
      <c r="F727" s="3" t="s">
        <v>2453</v>
      </c>
      <c r="G727" s="3">
        <v>337.5</v>
      </c>
      <c r="H727" s="3">
        <v>-0.6</v>
      </c>
      <c r="I727" s="3">
        <v>238.0</v>
      </c>
      <c r="J727" s="3">
        <v>469.0</v>
      </c>
      <c r="K727" s="3" t="s">
        <v>2448</v>
      </c>
      <c r="M727" s="3" t="s">
        <v>1271</v>
      </c>
      <c r="O727" s="3" t="s">
        <v>976</v>
      </c>
      <c r="Q727" s="3" t="s">
        <v>2449</v>
      </c>
      <c r="S727" s="3" t="s">
        <v>2450</v>
      </c>
      <c r="U727" s="3" t="s">
        <v>2138</v>
      </c>
      <c r="W727" s="3" t="s">
        <v>2451</v>
      </c>
    </row>
    <row r="728" ht="15.75" customHeight="1">
      <c r="A728" s="3">
        <v>685.0</v>
      </c>
      <c r="B728" s="3" t="s">
        <v>2454</v>
      </c>
      <c r="C728" s="3" t="s">
        <v>2455</v>
      </c>
      <c r="D728" s="3" t="s">
        <v>2456</v>
      </c>
      <c r="E728" s="3" t="s">
        <v>2452</v>
      </c>
      <c r="F728" s="3" t="s">
        <v>2453</v>
      </c>
      <c r="G728" s="3">
        <v>337.5</v>
      </c>
      <c r="H728" s="3">
        <v>-0.6</v>
      </c>
      <c r="I728" s="3">
        <v>238.0</v>
      </c>
      <c r="J728" s="3">
        <v>469.0</v>
      </c>
      <c r="K728" s="3" t="s">
        <v>2457</v>
      </c>
      <c r="M728" s="3" t="s">
        <v>2458</v>
      </c>
      <c r="O728" s="3" t="s">
        <v>236</v>
      </c>
      <c r="Q728" s="3" t="s">
        <v>2459</v>
      </c>
      <c r="S728" s="3" t="s">
        <v>2460</v>
      </c>
      <c r="U728" s="3" t="s">
        <v>2461</v>
      </c>
      <c r="W728" s="3" t="s">
        <v>2462</v>
      </c>
    </row>
    <row r="729" ht="15.75" customHeight="1">
      <c r="A729" s="3">
        <v>686.0</v>
      </c>
      <c r="B729" s="3" t="s">
        <v>2463</v>
      </c>
      <c r="C729" s="3" t="s">
        <v>2464</v>
      </c>
      <c r="D729" s="3" t="s">
        <v>2465</v>
      </c>
      <c r="E729" s="3" t="s">
        <v>2452</v>
      </c>
      <c r="F729" s="3" t="s">
        <v>2453</v>
      </c>
      <c r="G729" s="3">
        <v>337.5</v>
      </c>
      <c r="H729" s="3">
        <v>-0.6</v>
      </c>
      <c r="I729" s="3">
        <v>238.0</v>
      </c>
      <c r="J729" s="3">
        <v>469.0</v>
      </c>
      <c r="K729" s="3" t="s">
        <v>1142</v>
      </c>
      <c r="M729" s="3" t="s">
        <v>391</v>
      </c>
      <c r="O729" s="3" t="s">
        <v>996</v>
      </c>
      <c r="Q729" s="3" t="s">
        <v>78</v>
      </c>
      <c r="S729" s="3" t="s">
        <v>1331</v>
      </c>
      <c r="U729" s="3" t="s">
        <v>862</v>
      </c>
      <c r="W729" s="3" t="s">
        <v>319</v>
      </c>
      <c r="Y729" s="3" t="s">
        <v>84</v>
      </c>
      <c r="AA729" s="3" t="s">
        <v>120</v>
      </c>
      <c r="AC729" s="3" t="s">
        <v>2466</v>
      </c>
      <c r="AE729" s="3" t="s">
        <v>2467</v>
      </c>
      <c r="AG729" s="3" t="s">
        <v>2468</v>
      </c>
      <c r="AI729" s="3" t="s">
        <v>2469</v>
      </c>
    </row>
    <row r="730" ht="15.75" customHeight="1">
      <c r="A730" s="3">
        <v>687.0</v>
      </c>
      <c r="B730" s="3" t="s">
        <v>2463</v>
      </c>
      <c r="C730" s="3" t="s">
        <v>2470</v>
      </c>
      <c r="D730" s="3" t="s">
        <v>2471</v>
      </c>
      <c r="E730" s="3" t="s">
        <v>2472</v>
      </c>
      <c r="F730" s="3" t="s">
        <v>2473</v>
      </c>
      <c r="G730" s="3">
        <v>328.41</v>
      </c>
      <c r="H730" s="3">
        <v>0.0</v>
      </c>
      <c r="I730" s="3">
        <v>151.0</v>
      </c>
      <c r="J730" s="3">
        <v>460.0</v>
      </c>
      <c r="K730" s="3" t="s">
        <v>1142</v>
      </c>
      <c r="M730" s="3" t="s">
        <v>391</v>
      </c>
      <c r="O730" s="3" t="s">
        <v>996</v>
      </c>
      <c r="Q730" s="3" t="s">
        <v>78</v>
      </c>
      <c r="S730" s="3" t="s">
        <v>1331</v>
      </c>
      <c r="U730" s="3" t="s">
        <v>862</v>
      </c>
      <c r="W730" s="3" t="s">
        <v>319</v>
      </c>
      <c r="Y730" s="3" t="s">
        <v>84</v>
      </c>
      <c r="AA730" s="3" t="s">
        <v>120</v>
      </c>
      <c r="AC730" s="3" t="s">
        <v>2466</v>
      </c>
      <c r="AE730" s="3" t="s">
        <v>2467</v>
      </c>
      <c r="AG730" s="3" t="s">
        <v>2468</v>
      </c>
      <c r="AI730" s="3" t="s">
        <v>2469</v>
      </c>
    </row>
    <row r="731" ht="15.75" customHeight="1">
      <c r="A731" s="3">
        <v>688.0</v>
      </c>
      <c r="B731" s="3" t="s">
        <v>2474</v>
      </c>
      <c r="C731" s="3" t="s">
        <v>2475</v>
      </c>
      <c r="D731" s="3" t="s">
        <v>2476</v>
      </c>
      <c r="E731" s="3" t="s">
        <v>2477</v>
      </c>
      <c r="K731" s="3" t="s">
        <v>947</v>
      </c>
      <c r="M731" s="3" t="s">
        <v>1079</v>
      </c>
      <c r="O731" s="3" t="s">
        <v>318</v>
      </c>
      <c r="Q731" s="3" t="s">
        <v>227</v>
      </c>
      <c r="S731" s="3" t="s">
        <v>1473</v>
      </c>
      <c r="U731" s="3" t="s">
        <v>948</v>
      </c>
      <c r="W731" s="3" t="s">
        <v>82</v>
      </c>
      <c r="Y731" s="3" t="s">
        <v>120</v>
      </c>
    </row>
    <row r="732" ht="15.75" customHeight="1">
      <c r="A732" s="3">
        <v>689.0</v>
      </c>
      <c r="B732" s="3" t="s">
        <v>2474</v>
      </c>
      <c r="C732" s="3" t="s">
        <v>2475</v>
      </c>
      <c r="D732" s="3" t="s">
        <v>2476</v>
      </c>
      <c r="E732" s="3" t="s">
        <v>2477</v>
      </c>
      <c r="K732" s="3" t="s">
        <v>947</v>
      </c>
      <c r="M732" s="3" t="s">
        <v>1079</v>
      </c>
      <c r="O732" s="3" t="s">
        <v>318</v>
      </c>
      <c r="Q732" s="3" t="s">
        <v>227</v>
      </c>
      <c r="S732" s="3" t="s">
        <v>1473</v>
      </c>
      <c r="U732" s="3" t="s">
        <v>948</v>
      </c>
      <c r="W732" s="3" t="s">
        <v>82</v>
      </c>
      <c r="Y732" s="3" t="s">
        <v>120</v>
      </c>
    </row>
    <row r="733" ht="15.75" customHeight="1">
      <c r="A733" s="3">
        <v>690.0</v>
      </c>
      <c r="B733" s="3" t="s">
        <v>2478</v>
      </c>
      <c r="C733" s="3" t="s">
        <v>2479</v>
      </c>
      <c r="D733" s="3" t="s">
        <v>2480</v>
      </c>
      <c r="E733" s="3" t="s">
        <v>2481</v>
      </c>
      <c r="F733" s="3" t="s">
        <v>2482</v>
      </c>
      <c r="G733" s="3">
        <v>315.4</v>
      </c>
      <c r="H733" s="3">
        <v>1.2</v>
      </c>
      <c r="I733" s="3">
        <v>59.0</v>
      </c>
      <c r="J733" s="3">
        <v>553.0</v>
      </c>
      <c r="K733" s="3" t="s">
        <v>2483</v>
      </c>
      <c r="M733" s="3" t="s">
        <v>1594</v>
      </c>
      <c r="O733" s="3" t="s">
        <v>235</v>
      </c>
      <c r="Q733" s="3" t="s">
        <v>233</v>
      </c>
      <c r="S733" s="3" t="s">
        <v>2137</v>
      </c>
      <c r="U733" s="3" t="s">
        <v>2461</v>
      </c>
      <c r="W733" s="3" t="s">
        <v>864</v>
      </c>
    </row>
    <row r="734" ht="15.75" customHeight="1">
      <c r="A734" s="3">
        <v>691.0</v>
      </c>
      <c r="B734" s="3" t="s">
        <v>2478</v>
      </c>
      <c r="C734" s="3" t="s">
        <v>2479</v>
      </c>
      <c r="D734" s="3" t="s">
        <v>2480</v>
      </c>
      <c r="E734" s="3" t="s">
        <v>890</v>
      </c>
      <c r="F734" s="3" t="s">
        <v>1075</v>
      </c>
      <c r="G734" s="3">
        <v>151.16</v>
      </c>
      <c r="H734" s="3">
        <v>0.5</v>
      </c>
      <c r="I734" s="3">
        <v>49.3</v>
      </c>
      <c r="J734" s="3">
        <v>139.0</v>
      </c>
      <c r="K734" s="3" t="s">
        <v>2483</v>
      </c>
      <c r="M734" s="3" t="s">
        <v>1594</v>
      </c>
      <c r="O734" s="3" t="s">
        <v>235</v>
      </c>
      <c r="Q734" s="3" t="s">
        <v>233</v>
      </c>
      <c r="S734" s="3" t="s">
        <v>2137</v>
      </c>
      <c r="U734" s="3" t="s">
        <v>2461</v>
      </c>
      <c r="W734" s="3" t="s">
        <v>864</v>
      </c>
    </row>
    <row r="735" ht="15.75" customHeight="1">
      <c r="A735" s="3">
        <v>692.0</v>
      </c>
      <c r="B735" s="3" t="s">
        <v>2484</v>
      </c>
      <c r="C735" s="3" t="s">
        <v>2479</v>
      </c>
      <c r="D735" s="3" t="s">
        <v>2480</v>
      </c>
      <c r="E735" s="3" t="s">
        <v>974</v>
      </c>
      <c r="F735" s="3" t="s">
        <v>975</v>
      </c>
      <c r="G735" s="3">
        <v>180.16</v>
      </c>
      <c r="H735" s="3">
        <v>1.2</v>
      </c>
      <c r="I735" s="3">
        <v>63.6</v>
      </c>
      <c r="J735" s="3">
        <v>212.0</v>
      </c>
      <c r="K735" s="3" t="s">
        <v>2485</v>
      </c>
      <c r="M735" s="3" t="s">
        <v>2486</v>
      </c>
      <c r="O735" s="3" t="s">
        <v>2487</v>
      </c>
      <c r="Q735" s="3" t="s">
        <v>2488</v>
      </c>
      <c r="S735" s="3" t="s">
        <v>2489</v>
      </c>
      <c r="U735" s="3" t="s">
        <v>82</v>
      </c>
      <c r="W735" s="3" t="s">
        <v>2490</v>
      </c>
      <c r="Y735" s="3" t="s">
        <v>783</v>
      </c>
      <c r="AA735" s="3" t="s">
        <v>280</v>
      </c>
      <c r="AC735" s="3" t="s">
        <v>2491</v>
      </c>
    </row>
    <row r="736" ht="15.75" customHeight="1">
      <c r="A736" s="3">
        <v>693.0</v>
      </c>
      <c r="B736" s="3" t="s">
        <v>2492</v>
      </c>
      <c r="C736" s="3" t="s">
        <v>2479</v>
      </c>
      <c r="D736" s="3" t="s">
        <v>2480</v>
      </c>
      <c r="E736" s="3" t="s">
        <v>2493</v>
      </c>
      <c r="K736" s="3" t="s">
        <v>2483</v>
      </c>
      <c r="M736" s="3" t="s">
        <v>235</v>
      </c>
      <c r="O736" s="3" t="s">
        <v>2494</v>
      </c>
      <c r="Q736" s="3" t="s">
        <v>2495</v>
      </c>
      <c r="S736" s="3" t="s">
        <v>2466</v>
      </c>
      <c r="U736" s="3" t="s">
        <v>2461</v>
      </c>
      <c r="W736" s="3" t="s">
        <v>2496</v>
      </c>
    </row>
    <row r="737" ht="15.75" customHeight="1">
      <c r="A737" s="3">
        <v>694.0</v>
      </c>
      <c r="B737" s="3" t="s">
        <v>2497</v>
      </c>
      <c r="C737" s="3" t="s">
        <v>2498</v>
      </c>
      <c r="D737" s="3" t="s">
        <v>762</v>
      </c>
      <c r="E737" s="3" t="s">
        <v>2499</v>
      </c>
      <c r="K737" s="3" t="s">
        <v>156</v>
      </c>
      <c r="M737" s="3" t="s">
        <v>2500</v>
      </c>
    </row>
    <row r="738" ht="15.75" customHeight="1">
      <c r="A738" s="3">
        <v>695.0</v>
      </c>
      <c r="B738" s="3" t="s">
        <v>2501</v>
      </c>
      <c r="C738" s="3" t="s">
        <v>2498</v>
      </c>
      <c r="D738" s="3" t="s">
        <v>762</v>
      </c>
      <c r="E738" s="3" t="s">
        <v>2499</v>
      </c>
      <c r="K738" s="3" t="s">
        <v>156</v>
      </c>
      <c r="M738" s="3" t="s">
        <v>2500</v>
      </c>
    </row>
    <row r="739" ht="15.75" customHeight="1">
      <c r="A739" s="3">
        <v>696.0</v>
      </c>
      <c r="B739" s="3" t="s">
        <v>2502</v>
      </c>
      <c r="C739" s="3" t="s">
        <v>2498</v>
      </c>
      <c r="D739" s="3" t="s">
        <v>762</v>
      </c>
      <c r="E739" s="3" t="s">
        <v>758</v>
      </c>
      <c r="F739" s="3" t="s">
        <v>759</v>
      </c>
      <c r="G739" s="3">
        <v>188.02</v>
      </c>
      <c r="H739" s="3">
        <v>3.1</v>
      </c>
      <c r="I739" s="3">
        <v>0.0</v>
      </c>
      <c r="J739" s="3">
        <v>120.0</v>
      </c>
      <c r="K739" s="3" t="s">
        <v>765</v>
      </c>
      <c r="M739" s="3" t="s">
        <v>206</v>
      </c>
      <c r="O739" s="3" t="s">
        <v>766</v>
      </c>
    </row>
    <row r="740" ht="15.75" customHeight="1">
      <c r="A740" s="3">
        <v>697.0</v>
      </c>
      <c r="B740" s="3" t="s">
        <v>2503</v>
      </c>
      <c r="C740" s="3" t="s">
        <v>371</v>
      </c>
      <c r="D740" s="3" t="s">
        <v>372</v>
      </c>
      <c r="E740" s="3" t="s">
        <v>758</v>
      </c>
      <c r="F740" s="3" t="s">
        <v>759</v>
      </c>
      <c r="G740" s="3">
        <v>188.02</v>
      </c>
      <c r="H740" s="3">
        <v>3.1</v>
      </c>
      <c r="I740" s="3">
        <v>0.0</v>
      </c>
      <c r="J740" s="3">
        <v>120.0</v>
      </c>
      <c r="K740" s="3" t="s">
        <v>474</v>
      </c>
      <c r="M740" s="3" t="s">
        <v>475</v>
      </c>
      <c r="O740" s="3" t="s">
        <v>158</v>
      </c>
      <c r="Q740" s="3" t="s">
        <v>406</v>
      </c>
      <c r="S740" s="5" t="s">
        <v>405</v>
      </c>
    </row>
    <row r="741" ht="15.75" customHeight="1">
      <c r="A741" s="3">
        <v>698.0</v>
      </c>
      <c r="B741" s="3" t="s">
        <v>2503</v>
      </c>
      <c r="C741" s="3" t="s">
        <v>375</v>
      </c>
      <c r="D741" s="3" t="s">
        <v>376</v>
      </c>
      <c r="E741" s="3" t="s">
        <v>2504</v>
      </c>
      <c r="K741" s="3" t="s">
        <v>474</v>
      </c>
      <c r="M741" s="3" t="s">
        <v>475</v>
      </c>
      <c r="O741" s="3" t="s">
        <v>158</v>
      </c>
      <c r="Q741" s="3" t="s">
        <v>406</v>
      </c>
      <c r="S741" s="5" t="s">
        <v>405</v>
      </c>
    </row>
    <row r="742" ht="15.75" customHeight="1">
      <c r="A742" s="3">
        <v>699.0</v>
      </c>
      <c r="B742" s="3" t="s">
        <v>2505</v>
      </c>
      <c r="C742" s="3" t="s">
        <v>371</v>
      </c>
      <c r="D742" s="3" t="s">
        <v>372</v>
      </c>
      <c r="E742" s="3" t="s">
        <v>2504</v>
      </c>
      <c r="K742" s="3" t="s">
        <v>2506</v>
      </c>
      <c r="M742" s="3" t="s">
        <v>2507</v>
      </c>
      <c r="O742" s="3" t="s">
        <v>741</v>
      </c>
      <c r="Q742" s="3" t="s">
        <v>747</v>
      </c>
      <c r="S742" s="3" t="s">
        <v>83</v>
      </c>
      <c r="U742" s="3" t="s">
        <v>2508</v>
      </c>
      <c r="W742" s="3" t="s">
        <v>82</v>
      </c>
      <c r="Y742" s="3" t="s">
        <v>78</v>
      </c>
      <c r="AA742" s="3" t="s">
        <v>1008</v>
      </c>
      <c r="AC742" s="3" t="s">
        <v>783</v>
      </c>
      <c r="AE742" s="3" t="s">
        <v>2509</v>
      </c>
      <c r="AG742" s="3" t="s">
        <v>395</v>
      </c>
    </row>
    <row r="743" ht="15.75" customHeight="1">
      <c r="A743" s="3">
        <v>699.0</v>
      </c>
      <c r="B743" s="3" t="s">
        <v>2505</v>
      </c>
      <c r="C743" s="3" t="s">
        <v>371</v>
      </c>
      <c r="D743" s="3" t="s">
        <v>372</v>
      </c>
      <c r="E743" s="3" t="s">
        <v>1942</v>
      </c>
      <c r="F743" s="3" t="s">
        <v>1943</v>
      </c>
      <c r="G743" s="3">
        <v>352.5</v>
      </c>
      <c r="H743" s="3">
        <v>2.8</v>
      </c>
      <c r="I743" s="3">
        <v>94.8</v>
      </c>
      <c r="J743" s="3">
        <v>469.0</v>
      </c>
      <c r="K743" s="3" t="s">
        <v>2506</v>
      </c>
      <c r="M743" s="3" t="s">
        <v>2507</v>
      </c>
      <c r="O743" s="3" t="s">
        <v>741</v>
      </c>
      <c r="Q743" s="3" t="s">
        <v>747</v>
      </c>
      <c r="S743" s="3" t="s">
        <v>83</v>
      </c>
      <c r="U743" s="3" t="s">
        <v>2508</v>
      </c>
      <c r="W743" s="3" t="s">
        <v>82</v>
      </c>
      <c r="Y743" s="3" t="s">
        <v>78</v>
      </c>
      <c r="AA743" s="3" t="s">
        <v>1008</v>
      </c>
      <c r="AC743" s="3" t="s">
        <v>783</v>
      </c>
      <c r="AE743" s="3" t="s">
        <v>2509</v>
      </c>
      <c r="AG743" s="3" t="s">
        <v>395</v>
      </c>
    </row>
    <row r="744" ht="15.75" customHeight="1">
      <c r="A744" s="3">
        <v>700.0</v>
      </c>
      <c r="B744" s="3" t="s">
        <v>2505</v>
      </c>
      <c r="C744" s="3" t="s">
        <v>2510</v>
      </c>
      <c r="D744" s="3" t="s">
        <v>2511</v>
      </c>
      <c r="E744" s="3" t="s">
        <v>2512</v>
      </c>
      <c r="F744" s="3" t="s">
        <v>2513</v>
      </c>
      <c r="G744" s="3">
        <v>410.6</v>
      </c>
      <c r="H744" s="3">
        <v>2.0</v>
      </c>
      <c r="I744" s="3">
        <v>27.0</v>
      </c>
      <c r="J744" s="3">
        <v>0.0</v>
      </c>
      <c r="K744" s="3" t="s">
        <v>2506</v>
      </c>
      <c r="M744" s="3" t="s">
        <v>2507</v>
      </c>
      <c r="O744" s="3" t="s">
        <v>741</v>
      </c>
      <c r="Q744" s="3" t="s">
        <v>747</v>
      </c>
      <c r="S744" s="3" t="s">
        <v>83</v>
      </c>
      <c r="U744" s="3" t="s">
        <v>2508</v>
      </c>
      <c r="W744" s="3" t="s">
        <v>82</v>
      </c>
      <c r="Y744" s="3" t="s">
        <v>78</v>
      </c>
      <c r="AA744" s="3" t="s">
        <v>1008</v>
      </c>
      <c r="AC744" s="3" t="s">
        <v>783</v>
      </c>
      <c r="AE744" s="3" t="s">
        <v>2509</v>
      </c>
      <c r="AG744" s="3" t="s">
        <v>395</v>
      </c>
    </row>
    <row r="745" ht="15.75" customHeight="1">
      <c r="A745" s="3">
        <v>701.0</v>
      </c>
      <c r="B745" s="3" t="s">
        <v>2514</v>
      </c>
      <c r="C745" s="3" t="s">
        <v>371</v>
      </c>
      <c r="D745" s="3" t="s">
        <v>372</v>
      </c>
      <c r="E745" s="3" t="s">
        <v>2515</v>
      </c>
      <c r="K745" s="3" t="s">
        <v>155</v>
      </c>
      <c r="L745" s="3">
        <f>3.5/20.5</f>
        <v>0.1707317073</v>
      </c>
      <c r="M745" s="3" t="s">
        <v>2516</v>
      </c>
      <c r="N745" s="3">
        <f>4/20.5</f>
        <v>0.1951219512</v>
      </c>
      <c r="O745" s="3" t="s">
        <v>2517</v>
      </c>
      <c r="P745" s="3">
        <f>1/20.5</f>
        <v>0.0487804878</v>
      </c>
      <c r="Q745" s="3" t="s">
        <v>891</v>
      </c>
      <c r="R745" s="3">
        <f>2/20.5</f>
        <v>0.09756097561</v>
      </c>
      <c r="S745" s="3" t="s">
        <v>158</v>
      </c>
    </row>
    <row r="746" ht="15.75" customHeight="1">
      <c r="A746" s="3">
        <v>702.0</v>
      </c>
      <c r="B746" s="3" t="s">
        <v>2518</v>
      </c>
      <c r="C746" s="3" t="s">
        <v>371</v>
      </c>
      <c r="D746" s="3" t="s">
        <v>372</v>
      </c>
      <c r="E746" s="3" t="s">
        <v>2515</v>
      </c>
      <c r="K746" s="3" t="s">
        <v>2519</v>
      </c>
      <c r="L746" s="3">
        <f>9/9.1</f>
        <v>0.989010989</v>
      </c>
      <c r="M746" s="3" t="s">
        <v>158</v>
      </c>
    </row>
    <row r="747" ht="15.75" customHeight="1">
      <c r="A747" s="3">
        <v>703.0</v>
      </c>
      <c r="B747" s="3" t="s">
        <v>2520</v>
      </c>
      <c r="C747" s="3" t="s">
        <v>371</v>
      </c>
      <c r="D747" s="3" t="s">
        <v>372</v>
      </c>
      <c r="K747" s="3" t="s">
        <v>244</v>
      </c>
      <c r="M747" s="3" t="s">
        <v>210</v>
      </c>
      <c r="O747" s="3" t="s">
        <v>143</v>
      </c>
      <c r="Q747" s="3" t="s">
        <v>212</v>
      </c>
      <c r="S747" s="3" t="s">
        <v>2521</v>
      </c>
    </row>
    <row r="748" ht="15.75" customHeight="1">
      <c r="A748" s="3">
        <v>704.0</v>
      </c>
      <c r="B748" s="3" t="s">
        <v>2520</v>
      </c>
      <c r="C748" s="3" t="s">
        <v>371</v>
      </c>
      <c r="D748" s="3" t="s">
        <v>372</v>
      </c>
      <c r="E748" s="3" t="s">
        <v>1995</v>
      </c>
      <c r="F748" s="3" t="s">
        <v>2522</v>
      </c>
      <c r="G748" s="3">
        <v>542.7</v>
      </c>
      <c r="H748" s="3">
        <v>6.0</v>
      </c>
      <c r="I748" s="3">
        <v>38.0</v>
      </c>
      <c r="J748" s="3">
        <v>0.0</v>
      </c>
      <c r="K748" s="3" t="s">
        <v>244</v>
      </c>
      <c r="M748" s="3" t="s">
        <v>210</v>
      </c>
      <c r="O748" s="3" t="s">
        <v>143</v>
      </c>
      <c r="Q748" s="3" t="s">
        <v>212</v>
      </c>
      <c r="S748" s="3" t="s">
        <v>2521</v>
      </c>
    </row>
    <row r="749" ht="15.75" customHeight="1">
      <c r="A749" s="3">
        <v>705.0</v>
      </c>
      <c r="B749" s="3" t="s">
        <v>2523</v>
      </c>
      <c r="C749" s="3" t="s">
        <v>371</v>
      </c>
      <c r="D749" s="3" t="s">
        <v>372</v>
      </c>
      <c r="E749" s="3" t="s">
        <v>2524</v>
      </c>
      <c r="F749" s="3" t="s">
        <v>2525</v>
      </c>
      <c r="G749" s="3">
        <v>441.6</v>
      </c>
      <c r="H749" s="3">
        <v>3.0</v>
      </c>
      <c r="I749" s="3">
        <v>31.0</v>
      </c>
      <c r="J749" s="3">
        <v>0.0</v>
      </c>
      <c r="K749" s="3" t="s">
        <v>2526</v>
      </c>
      <c r="M749" s="3" t="s">
        <v>2527</v>
      </c>
      <c r="O749" s="3" t="s">
        <v>405</v>
      </c>
      <c r="Q749" s="3" t="s">
        <v>2528</v>
      </c>
      <c r="S749" s="3" t="s">
        <v>504</v>
      </c>
      <c r="U749" s="3" t="s">
        <v>327</v>
      </c>
      <c r="W749" s="3" t="s">
        <v>1008</v>
      </c>
      <c r="Y749" s="3" t="s">
        <v>394</v>
      </c>
      <c r="AA749" s="3" t="s">
        <v>406</v>
      </c>
      <c r="AC749" s="3" t="s">
        <v>436</v>
      </c>
      <c r="AE749" s="3" t="s">
        <v>2529</v>
      </c>
    </row>
    <row r="750" ht="15.75" customHeight="1">
      <c r="A750" s="3">
        <v>706.0</v>
      </c>
      <c r="B750" s="3" t="s">
        <v>2523</v>
      </c>
      <c r="C750" s="3" t="s">
        <v>2530</v>
      </c>
      <c r="D750" s="3" t="s">
        <v>2531</v>
      </c>
      <c r="E750" s="3" t="s">
        <v>2532</v>
      </c>
      <c r="K750" s="3" t="s">
        <v>2526</v>
      </c>
      <c r="M750" s="3" t="s">
        <v>2527</v>
      </c>
      <c r="O750" s="3" t="s">
        <v>405</v>
      </c>
      <c r="Q750" s="3" t="s">
        <v>2528</v>
      </c>
      <c r="S750" s="3" t="s">
        <v>504</v>
      </c>
      <c r="U750" s="3" t="s">
        <v>327</v>
      </c>
      <c r="W750" s="3" t="s">
        <v>1008</v>
      </c>
      <c r="Y750" s="3" t="s">
        <v>394</v>
      </c>
      <c r="AA750" s="3" t="s">
        <v>406</v>
      </c>
      <c r="AC750" s="3" t="s">
        <v>436</v>
      </c>
      <c r="AE750" s="3" t="s">
        <v>2529</v>
      </c>
    </row>
    <row r="751" ht="15.75" customHeight="1">
      <c r="A751" s="3">
        <v>707.0</v>
      </c>
      <c r="B751" s="3" t="s">
        <v>2523</v>
      </c>
      <c r="C751" s="3" t="s">
        <v>2533</v>
      </c>
      <c r="D751" s="3" t="s">
        <v>2534</v>
      </c>
      <c r="E751" s="3" t="s">
        <v>2524</v>
      </c>
      <c r="F751" s="3" t="s">
        <v>2525</v>
      </c>
      <c r="G751" s="3">
        <v>441.6</v>
      </c>
      <c r="H751" s="3">
        <v>3.0</v>
      </c>
      <c r="I751" s="3">
        <v>31.0</v>
      </c>
      <c r="J751" s="3">
        <v>0.0</v>
      </c>
      <c r="K751" s="3" t="s">
        <v>2526</v>
      </c>
      <c r="M751" s="3" t="s">
        <v>2527</v>
      </c>
      <c r="O751" s="3" t="s">
        <v>405</v>
      </c>
      <c r="Q751" s="3" t="s">
        <v>2528</v>
      </c>
      <c r="S751" s="3" t="s">
        <v>504</v>
      </c>
      <c r="U751" s="3" t="s">
        <v>327</v>
      </c>
      <c r="W751" s="3" t="s">
        <v>1008</v>
      </c>
      <c r="Y751" s="3" t="s">
        <v>394</v>
      </c>
      <c r="AA751" s="3" t="s">
        <v>406</v>
      </c>
      <c r="AC751" s="3" t="s">
        <v>436</v>
      </c>
      <c r="AE751" s="3" t="s">
        <v>2529</v>
      </c>
    </row>
    <row r="752" ht="15.75" customHeight="1">
      <c r="A752" s="3">
        <v>708.0</v>
      </c>
      <c r="B752" s="3" t="s">
        <v>2535</v>
      </c>
      <c r="C752" s="3" t="s">
        <v>371</v>
      </c>
      <c r="D752" s="3" t="s">
        <v>2536</v>
      </c>
      <c r="E752" s="3" t="s">
        <v>2515</v>
      </c>
      <c r="K752" s="3" t="s">
        <v>2405</v>
      </c>
      <c r="M752" s="3" t="s">
        <v>2537</v>
      </c>
      <c r="O752" s="3" t="s">
        <v>83</v>
      </c>
      <c r="Q752" s="3" t="s">
        <v>747</v>
      </c>
      <c r="S752" s="3" t="s">
        <v>510</v>
      </c>
      <c r="U752" s="3" t="s">
        <v>585</v>
      </c>
      <c r="W752" s="3" t="s">
        <v>2507</v>
      </c>
      <c r="Y752" s="3" t="s">
        <v>741</v>
      </c>
      <c r="AA752" s="3" t="s">
        <v>156</v>
      </c>
      <c r="AC752" s="3" t="s">
        <v>498</v>
      </c>
      <c r="AE752" s="3" t="s">
        <v>84</v>
      </c>
      <c r="AG752" s="3" t="s">
        <v>2509</v>
      </c>
      <c r="AI752" s="3" t="s">
        <v>2538</v>
      </c>
    </row>
    <row r="753" ht="15.75" customHeight="1">
      <c r="A753" s="3">
        <v>709.0</v>
      </c>
      <c r="B753" s="3" t="s">
        <v>2535</v>
      </c>
      <c r="C753" s="3" t="s">
        <v>2510</v>
      </c>
      <c r="D753" s="3" t="s">
        <v>2511</v>
      </c>
      <c r="E753" s="3" t="s">
        <v>2515</v>
      </c>
      <c r="K753" s="3" t="s">
        <v>2405</v>
      </c>
      <c r="M753" s="3" t="s">
        <v>2537</v>
      </c>
      <c r="O753" s="3" t="s">
        <v>83</v>
      </c>
      <c r="Q753" s="3" t="s">
        <v>747</v>
      </c>
      <c r="S753" s="3" t="s">
        <v>510</v>
      </c>
      <c r="U753" s="3" t="s">
        <v>585</v>
      </c>
      <c r="W753" s="3" t="s">
        <v>2507</v>
      </c>
      <c r="Y753" s="3" t="s">
        <v>741</v>
      </c>
      <c r="AA753" s="3" t="s">
        <v>156</v>
      </c>
      <c r="AC753" s="3" t="s">
        <v>498</v>
      </c>
      <c r="AE753" s="3" t="s">
        <v>84</v>
      </c>
      <c r="AG753" s="3" t="s">
        <v>2509</v>
      </c>
      <c r="AI753" s="3" t="s">
        <v>2538</v>
      </c>
    </row>
    <row r="754" ht="15.75" customHeight="1">
      <c r="A754" s="3">
        <v>710.0</v>
      </c>
      <c r="B754" s="3" t="s">
        <v>2535</v>
      </c>
      <c r="C754" s="3" t="s">
        <v>2539</v>
      </c>
      <c r="D754" s="3" t="s">
        <v>2540</v>
      </c>
      <c r="E754" s="3" t="s">
        <v>2515</v>
      </c>
      <c r="K754" s="3" t="s">
        <v>2405</v>
      </c>
      <c r="M754" s="3" t="s">
        <v>2537</v>
      </c>
      <c r="O754" s="3" t="s">
        <v>83</v>
      </c>
      <c r="Q754" s="3" t="s">
        <v>747</v>
      </c>
      <c r="S754" s="3" t="s">
        <v>510</v>
      </c>
      <c r="U754" s="3" t="s">
        <v>585</v>
      </c>
      <c r="W754" s="3" t="s">
        <v>2507</v>
      </c>
      <c r="Y754" s="3" t="s">
        <v>741</v>
      </c>
      <c r="AA754" s="3" t="s">
        <v>156</v>
      </c>
      <c r="AC754" s="3" t="s">
        <v>498</v>
      </c>
      <c r="AE754" s="3" t="s">
        <v>84</v>
      </c>
      <c r="AG754" s="3" t="s">
        <v>2509</v>
      </c>
      <c r="AI754" s="3" t="s">
        <v>2538</v>
      </c>
    </row>
    <row r="755" ht="15.75" customHeight="1">
      <c r="A755" s="3">
        <v>711.0</v>
      </c>
      <c r="B755" s="3" t="s">
        <v>2541</v>
      </c>
      <c r="C755" s="3" t="s">
        <v>2542</v>
      </c>
      <c r="D755" s="3" t="s">
        <v>2543</v>
      </c>
      <c r="E755" s="3" t="s">
        <v>2544</v>
      </c>
      <c r="K755" s="3" t="s">
        <v>1052</v>
      </c>
      <c r="M755" s="3" t="s">
        <v>1471</v>
      </c>
      <c r="O755" s="3" t="s">
        <v>2545</v>
      </c>
      <c r="Q755" s="3" t="s">
        <v>82</v>
      </c>
      <c r="S755" s="3" t="s">
        <v>78</v>
      </c>
      <c r="U755" s="3" t="s">
        <v>2546</v>
      </c>
      <c r="W755" s="3" t="s">
        <v>280</v>
      </c>
    </row>
    <row r="756" ht="15.75" customHeight="1">
      <c r="A756" s="3">
        <v>712.0</v>
      </c>
      <c r="B756" s="3" t="s">
        <v>2547</v>
      </c>
      <c r="C756" s="3" t="s">
        <v>2548</v>
      </c>
      <c r="D756" s="3" t="s">
        <v>2549</v>
      </c>
      <c r="E756" s="3" t="s">
        <v>2544</v>
      </c>
      <c r="K756" s="3" t="s">
        <v>538</v>
      </c>
      <c r="M756" s="3" t="s">
        <v>1702</v>
      </c>
      <c r="O756" s="3" t="s">
        <v>158</v>
      </c>
    </row>
    <row r="757" ht="15.75" customHeight="1">
      <c r="A757" s="3">
        <v>713.0</v>
      </c>
      <c r="B757" s="3" t="s">
        <v>2547</v>
      </c>
      <c r="C757" s="3" t="s">
        <v>2548</v>
      </c>
      <c r="D757" s="3" t="s">
        <v>2549</v>
      </c>
      <c r="E757" s="3" t="s">
        <v>2550</v>
      </c>
      <c r="K757" s="3" t="s">
        <v>538</v>
      </c>
      <c r="M757" s="3" t="s">
        <v>1702</v>
      </c>
      <c r="O757" s="3" t="s">
        <v>158</v>
      </c>
    </row>
    <row r="758" ht="15.75" customHeight="1">
      <c r="A758" s="3">
        <v>714.0</v>
      </c>
      <c r="B758" s="3" t="s">
        <v>2551</v>
      </c>
      <c r="C758" s="3" t="s">
        <v>2548</v>
      </c>
      <c r="D758" s="3" t="s">
        <v>2549</v>
      </c>
      <c r="E758" s="3" t="s">
        <v>2550</v>
      </c>
      <c r="F758" s="3" t="s">
        <v>2552</v>
      </c>
      <c r="G758" s="3">
        <v>198.17</v>
      </c>
      <c r="H758" s="3">
        <v>6.0</v>
      </c>
      <c r="I758" s="3">
        <v>13.0</v>
      </c>
      <c r="J758" s="3">
        <v>0.0</v>
      </c>
      <c r="K758" s="3" t="s">
        <v>1702</v>
      </c>
      <c r="M758" s="3" t="s">
        <v>2553</v>
      </c>
      <c r="O758" s="3" t="s">
        <v>706</v>
      </c>
      <c r="Q758" s="3" t="s">
        <v>392</v>
      </c>
      <c r="S758" s="3" t="s">
        <v>2554</v>
      </c>
      <c r="U758" s="3" t="s">
        <v>1236</v>
      </c>
      <c r="W758" s="3" t="s">
        <v>510</v>
      </c>
      <c r="Y758" s="3" t="s">
        <v>2555</v>
      </c>
      <c r="AA758" s="3" t="s">
        <v>2556</v>
      </c>
      <c r="AC758" s="3" t="s">
        <v>841</v>
      </c>
      <c r="AE758" s="3" t="s">
        <v>1270</v>
      </c>
      <c r="AG758" s="3" t="s">
        <v>391</v>
      </c>
      <c r="AI758" s="3" t="s">
        <v>1813</v>
      </c>
      <c r="AK758" s="3" t="s">
        <v>2557</v>
      </c>
    </row>
    <row r="759" ht="15.75" customHeight="1">
      <c r="A759" s="3">
        <v>715.0</v>
      </c>
      <c r="B759" s="3" t="s">
        <v>2551</v>
      </c>
      <c r="C759" s="3" t="s">
        <v>2548</v>
      </c>
      <c r="D759" s="3" t="s">
        <v>2549</v>
      </c>
      <c r="K759" s="3" t="s">
        <v>1702</v>
      </c>
      <c r="M759" s="3" t="s">
        <v>2553</v>
      </c>
      <c r="O759" s="3" t="s">
        <v>706</v>
      </c>
      <c r="Q759" s="3" t="s">
        <v>392</v>
      </c>
      <c r="S759" s="3" t="s">
        <v>2554</v>
      </c>
      <c r="U759" s="3" t="s">
        <v>1236</v>
      </c>
      <c r="W759" s="3" t="s">
        <v>510</v>
      </c>
      <c r="Y759" s="3" t="s">
        <v>2555</v>
      </c>
      <c r="AA759" s="3" t="s">
        <v>2556</v>
      </c>
      <c r="AC759" s="3" t="s">
        <v>841</v>
      </c>
      <c r="AE759" s="3" t="s">
        <v>1270</v>
      </c>
      <c r="AG759" s="3" t="s">
        <v>391</v>
      </c>
      <c r="AI759" s="3" t="s">
        <v>1813</v>
      </c>
      <c r="AK759" s="3" t="s">
        <v>2557</v>
      </c>
    </row>
    <row r="760" ht="15.75" customHeight="1">
      <c r="A760" s="3">
        <v>716.0</v>
      </c>
      <c r="B760" s="3" t="s">
        <v>2558</v>
      </c>
      <c r="C760" s="3" t="s">
        <v>2548</v>
      </c>
      <c r="D760" s="3" t="s">
        <v>2549</v>
      </c>
      <c r="K760" s="3" t="s">
        <v>466</v>
      </c>
      <c r="M760" s="3" t="s">
        <v>2559</v>
      </c>
      <c r="O760" s="3" t="s">
        <v>2545</v>
      </c>
      <c r="Q760" s="3" t="s">
        <v>82</v>
      </c>
      <c r="S760" s="3" t="s">
        <v>78</v>
      </c>
      <c r="U760" s="3" t="s">
        <v>630</v>
      </c>
      <c r="W760" s="3" t="s">
        <v>280</v>
      </c>
    </row>
    <row r="761" ht="15.75" customHeight="1">
      <c r="A761" s="3">
        <v>717.0</v>
      </c>
      <c r="B761" s="3" t="s">
        <v>2560</v>
      </c>
      <c r="C761" s="3" t="s">
        <v>2548</v>
      </c>
      <c r="D761" s="3" t="s">
        <v>2549</v>
      </c>
      <c r="E761" s="3" t="s">
        <v>2561</v>
      </c>
      <c r="K761" s="3" t="s">
        <v>2233</v>
      </c>
      <c r="M761" s="3" t="s">
        <v>2409</v>
      </c>
      <c r="O761" s="3" t="s">
        <v>391</v>
      </c>
      <c r="Q761" s="3" t="s">
        <v>783</v>
      </c>
    </row>
    <row r="762" ht="15.75" customHeight="1">
      <c r="A762" s="3">
        <v>718.0</v>
      </c>
      <c r="B762" s="3" t="s">
        <v>2560</v>
      </c>
      <c r="C762" s="3" t="s">
        <v>2548</v>
      </c>
      <c r="D762" s="3" t="s">
        <v>2549</v>
      </c>
      <c r="E762" s="3" t="s">
        <v>2561</v>
      </c>
      <c r="K762" s="3" t="s">
        <v>2233</v>
      </c>
      <c r="M762" s="3" t="s">
        <v>2409</v>
      </c>
      <c r="O762" s="3" t="s">
        <v>391</v>
      </c>
      <c r="Q762" s="3" t="s">
        <v>783</v>
      </c>
    </row>
    <row r="763" ht="15.75" customHeight="1">
      <c r="A763" s="3">
        <v>719.0</v>
      </c>
      <c r="B763" s="3" t="s">
        <v>2562</v>
      </c>
      <c r="C763" s="3" t="s">
        <v>2563</v>
      </c>
      <c r="D763" s="3" t="s">
        <v>2274</v>
      </c>
      <c r="E763" s="3" t="s">
        <v>2564</v>
      </c>
      <c r="F763" s="3" t="s">
        <v>2565</v>
      </c>
      <c r="G763" s="3">
        <v>435.5</v>
      </c>
      <c r="H763" s="3">
        <v>4.4</v>
      </c>
      <c r="I763" s="3">
        <v>112.0</v>
      </c>
      <c r="J763" s="3">
        <v>608.0</v>
      </c>
      <c r="K763" s="3" t="s">
        <v>107</v>
      </c>
      <c r="M763" s="3" t="s">
        <v>106</v>
      </c>
      <c r="O763" s="3" t="s">
        <v>2566</v>
      </c>
      <c r="Q763" s="3" t="s">
        <v>287</v>
      </c>
      <c r="S763" s="3" t="s">
        <v>2567</v>
      </c>
      <c r="U763" s="3" t="s">
        <v>2568</v>
      </c>
      <c r="W763" s="3" t="s">
        <v>143</v>
      </c>
    </row>
    <row r="764" ht="15.75" customHeight="1">
      <c r="A764" s="3">
        <v>720.0</v>
      </c>
      <c r="B764" s="3" t="s">
        <v>2562</v>
      </c>
      <c r="C764" s="3" t="s">
        <v>2343</v>
      </c>
      <c r="D764" s="3" t="s">
        <v>2344</v>
      </c>
      <c r="E764" s="3" t="s">
        <v>852</v>
      </c>
      <c r="F764" s="3" t="s">
        <v>2569</v>
      </c>
      <c r="G764" s="3">
        <v>234.34</v>
      </c>
      <c r="H764" s="3">
        <v>2.3</v>
      </c>
      <c r="I764" s="3">
        <v>32.3</v>
      </c>
      <c r="J764" s="3">
        <v>228.0</v>
      </c>
      <c r="K764" s="3" t="s">
        <v>107</v>
      </c>
      <c r="M764" s="3" t="s">
        <v>106</v>
      </c>
      <c r="O764" s="3" t="s">
        <v>2566</v>
      </c>
      <c r="Q764" s="3" t="s">
        <v>287</v>
      </c>
      <c r="S764" s="3" t="s">
        <v>2567</v>
      </c>
      <c r="U764" s="3" t="s">
        <v>2568</v>
      </c>
      <c r="W764" s="3" t="s">
        <v>143</v>
      </c>
    </row>
    <row r="765" ht="15.75" customHeight="1">
      <c r="A765" s="3">
        <v>721.0</v>
      </c>
      <c r="B765" s="3" t="s">
        <v>2562</v>
      </c>
      <c r="C765" s="3" t="s">
        <v>2346</v>
      </c>
      <c r="D765" s="3" t="s">
        <v>2347</v>
      </c>
      <c r="E765" s="3" t="s">
        <v>2512</v>
      </c>
      <c r="F765" s="3" t="s">
        <v>2513</v>
      </c>
      <c r="G765" s="3">
        <v>410.6</v>
      </c>
      <c r="H765" s="3">
        <v>2.0</v>
      </c>
      <c r="I765" s="3">
        <v>27.0</v>
      </c>
      <c r="J765" s="3">
        <v>0.0</v>
      </c>
      <c r="K765" s="3" t="s">
        <v>107</v>
      </c>
      <c r="M765" s="3" t="s">
        <v>106</v>
      </c>
      <c r="O765" s="3" t="s">
        <v>2566</v>
      </c>
      <c r="Q765" s="3" t="s">
        <v>287</v>
      </c>
      <c r="S765" s="3" t="s">
        <v>2567</v>
      </c>
      <c r="U765" s="3" t="s">
        <v>2568</v>
      </c>
      <c r="W765" s="3" t="s">
        <v>143</v>
      </c>
    </row>
    <row r="766" ht="15.75" customHeight="1">
      <c r="A766" s="3">
        <v>722.0</v>
      </c>
      <c r="B766" s="3" t="s">
        <v>2570</v>
      </c>
      <c r="C766" s="3" t="s">
        <v>2571</v>
      </c>
      <c r="D766" s="3" t="s">
        <v>2572</v>
      </c>
      <c r="E766" s="3" t="s">
        <v>1995</v>
      </c>
      <c r="F766" s="3" t="s">
        <v>2522</v>
      </c>
      <c r="G766" s="3">
        <v>542.7</v>
      </c>
      <c r="H766" s="3">
        <v>6.0</v>
      </c>
      <c r="I766" s="3">
        <v>38.0</v>
      </c>
      <c r="J766" s="3">
        <v>0.0</v>
      </c>
      <c r="K766" s="3" t="s">
        <v>344</v>
      </c>
      <c r="M766" s="3" t="s">
        <v>2573</v>
      </c>
      <c r="O766" s="3" t="s">
        <v>395</v>
      </c>
      <c r="Q766" s="3" t="s">
        <v>406</v>
      </c>
      <c r="S766" s="3" t="s">
        <v>1201</v>
      </c>
      <c r="U766" s="3" t="s">
        <v>841</v>
      </c>
    </row>
    <row r="767" ht="15.75" customHeight="1">
      <c r="A767" s="3">
        <v>722.0</v>
      </c>
      <c r="B767" s="3" t="s">
        <v>2570</v>
      </c>
      <c r="C767" s="3" t="s">
        <v>2571</v>
      </c>
      <c r="D767" s="3" t="s">
        <v>2572</v>
      </c>
      <c r="E767" s="3" t="s">
        <v>2574</v>
      </c>
      <c r="K767" s="3" t="s">
        <v>344</v>
      </c>
      <c r="M767" s="3" t="s">
        <v>2573</v>
      </c>
      <c r="O767" s="3" t="s">
        <v>395</v>
      </c>
      <c r="Q767" s="3" t="s">
        <v>406</v>
      </c>
      <c r="S767" s="3" t="s">
        <v>1201</v>
      </c>
      <c r="U767" s="3" t="s">
        <v>841</v>
      </c>
    </row>
    <row r="768" ht="15.75" customHeight="1">
      <c r="A768" s="3">
        <v>723.0</v>
      </c>
      <c r="B768" s="3" t="s">
        <v>2570</v>
      </c>
      <c r="C768" s="3" t="s">
        <v>600</v>
      </c>
      <c r="D768" s="3" t="s">
        <v>2575</v>
      </c>
      <c r="E768" s="3" t="s">
        <v>2574</v>
      </c>
      <c r="F768" s="3" t="s">
        <v>2576</v>
      </c>
      <c r="G768" s="3">
        <v>391.3</v>
      </c>
      <c r="H768" s="3">
        <v>6.5</v>
      </c>
      <c r="I768" s="3">
        <v>35.5</v>
      </c>
      <c r="J768" s="3">
        <v>521.0</v>
      </c>
      <c r="K768" s="3" t="s">
        <v>344</v>
      </c>
      <c r="M768" s="3" t="s">
        <v>2573</v>
      </c>
      <c r="O768" s="3" t="s">
        <v>395</v>
      </c>
      <c r="Q768" s="3" t="s">
        <v>406</v>
      </c>
      <c r="S768" s="3" t="s">
        <v>1201</v>
      </c>
      <c r="U768" s="3" t="s">
        <v>841</v>
      </c>
    </row>
    <row r="769" ht="15.75" customHeight="1">
      <c r="A769" s="3">
        <v>724.0</v>
      </c>
      <c r="B769" s="3" t="s">
        <v>2570</v>
      </c>
      <c r="C769" s="3" t="s">
        <v>2577</v>
      </c>
      <c r="D769" s="3" t="s">
        <v>2578</v>
      </c>
      <c r="E769" s="3" t="s">
        <v>2574</v>
      </c>
      <c r="F769" s="3" t="s">
        <v>2576</v>
      </c>
      <c r="G769" s="3">
        <v>391.3</v>
      </c>
      <c r="H769" s="3">
        <v>6.5</v>
      </c>
      <c r="I769" s="3">
        <v>35.5</v>
      </c>
      <c r="J769" s="3">
        <v>521.0</v>
      </c>
      <c r="K769" s="3" t="s">
        <v>344</v>
      </c>
      <c r="M769" s="3" t="s">
        <v>2573</v>
      </c>
      <c r="O769" s="3" t="s">
        <v>395</v>
      </c>
      <c r="Q769" s="3" t="s">
        <v>406</v>
      </c>
      <c r="S769" s="3" t="s">
        <v>1201</v>
      </c>
      <c r="U769" s="3" t="s">
        <v>841</v>
      </c>
    </row>
    <row r="770" ht="15.75" customHeight="1">
      <c r="A770" s="3">
        <v>725.0</v>
      </c>
      <c r="B770" s="3" t="s">
        <v>2579</v>
      </c>
      <c r="C770" s="3" t="s">
        <v>942</v>
      </c>
      <c r="D770" s="3" t="s">
        <v>943</v>
      </c>
      <c r="E770" s="3" t="s">
        <v>2580</v>
      </c>
      <c r="K770" s="3" t="s">
        <v>120</v>
      </c>
      <c r="M770" s="3" t="s">
        <v>1299</v>
      </c>
      <c r="O770" s="3" t="s">
        <v>83</v>
      </c>
      <c r="Q770" s="3" t="s">
        <v>1043</v>
      </c>
      <c r="S770" s="3" t="s">
        <v>2581</v>
      </c>
      <c r="U770" s="3" t="s">
        <v>715</v>
      </c>
      <c r="W770" s="3" t="s">
        <v>82</v>
      </c>
      <c r="Y770" s="3" t="s">
        <v>977</v>
      </c>
    </row>
    <row r="771" ht="15.75" customHeight="1">
      <c r="A771" s="3">
        <v>726.0</v>
      </c>
      <c r="B771" s="3" t="s">
        <v>2579</v>
      </c>
      <c r="C771" s="3" t="s">
        <v>959</v>
      </c>
      <c r="D771" s="3" t="s">
        <v>933</v>
      </c>
      <c r="E771" s="3" t="s">
        <v>2580</v>
      </c>
      <c r="F771" s="3" t="s">
        <v>2582</v>
      </c>
      <c r="G771" s="3">
        <v>404.0</v>
      </c>
      <c r="H771" s="3">
        <v>4.2</v>
      </c>
      <c r="I771" s="3">
        <v>55.2</v>
      </c>
      <c r="J771" s="3">
        <v>463.0</v>
      </c>
      <c r="K771" s="3" t="s">
        <v>120</v>
      </c>
      <c r="M771" s="3" t="s">
        <v>1299</v>
      </c>
      <c r="O771" s="3" t="s">
        <v>83</v>
      </c>
      <c r="Q771" s="3" t="s">
        <v>1043</v>
      </c>
      <c r="S771" s="3" t="s">
        <v>2581</v>
      </c>
      <c r="U771" s="3" t="s">
        <v>715</v>
      </c>
      <c r="W771" s="3" t="s">
        <v>82</v>
      </c>
      <c r="Y771" s="3" t="s">
        <v>977</v>
      </c>
    </row>
    <row r="772" ht="15.75" customHeight="1">
      <c r="A772" s="3">
        <v>727.0</v>
      </c>
      <c r="B772" s="3" t="s">
        <v>2583</v>
      </c>
      <c r="C772" s="3" t="s">
        <v>2584</v>
      </c>
      <c r="D772" s="3" t="s">
        <v>2585</v>
      </c>
      <c r="E772" s="3" t="s">
        <v>2580</v>
      </c>
      <c r="F772" s="3" t="s">
        <v>2582</v>
      </c>
      <c r="G772" s="3">
        <v>404.0</v>
      </c>
      <c r="H772" s="3">
        <v>4.2</v>
      </c>
      <c r="I772" s="3">
        <v>55.2</v>
      </c>
      <c r="J772" s="3">
        <v>463.0</v>
      </c>
      <c r="K772" s="3" t="s">
        <v>2586</v>
      </c>
      <c r="M772" s="3" t="s">
        <v>2587</v>
      </c>
      <c r="O772" s="3" t="s">
        <v>2588</v>
      </c>
      <c r="Q772" s="3" t="s">
        <v>1142</v>
      </c>
      <c r="S772" s="3" t="s">
        <v>467</v>
      </c>
      <c r="U772" s="3" t="s">
        <v>2589</v>
      </c>
      <c r="W772" s="3" t="s">
        <v>2590</v>
      </c>
      <c r="Y772" s="3" t="s">
        <v>394</v>
      </c>
      <c r="AA772" s="3" t="s">
        <v>158</v>
      </c>
    </row>
    <row r="773" ht="15.75" customHeight="1">
      <c r="A773" s="3">
        <v>728.0</v>
      </c>
      <c r="B773" s="3" t="s">
        <v>2591</v>
      </c>
      <c r="C773" s="3" t="s">
        <v>2592</v>
      </c>
      <c r="D773" s="3" t="s">
        <v>2593</v>
      </c>
      <c r="E773" s="3" t="s">
        <v>2594</v>
      </c>
      <c r="F773" s="3" t="s">
        <v>2595</v>
      </c>
      <c r="G773" s="3">
        <v>313.9</v>
      </c>
      <c r="H773" s="3">
        <v>1.0</v>
      </c>
      <c r="I773" s="3">
        <v>22.0</v>
      </c>
      <c r="J773" s="3">
        <v>0.0</v>
      </c>
    </row>
    <row r="774" ht="15.75" customHeight="1">
      <c r="A774" s="3">
        <v>729.0</v>
      </c>
      <c r="B774" s="3" t="s">
        <v>2591</v>
      </c>
      <c r="C774" s="3" t="s">
        <v>2592</v>
      </c>
      <c r="D774" s="3" t="s">
        <v>2593</v>
      </c>
      <c r="E774" s="3" t="s">
        <v>2580</v>
      </c>
      <c r="F774" s="3" t="s">
        <v>2582</v>
      </c>
      <c r="G774" s="3">
        <v>404.0</v>
      </c>
      <c r="H774" s="3">
        <v>4.2</v>
      </c>
      <c r="I774" s="3">
        <v>55.2</v>
      </c>
      <c r="J774" s="3">
        <v>463.0</v>
      </c>
    </row>
    <row r="775" ht="15.75" customHeight="1">
      <c r="A775" s="3">
        <v>730.0</v>
      </c>
      <c r="B775" s="3" t="s">
        <v>2596</v>
      </c>
      <c r="C775" s="3" t="s">
        <v>2592</v>
      </c>
      <c r="D775" s="3" t="s">
        <v>2593</v>
      </c>
      <c r="E775" s="3" t="s">
        <v>2580</v>
      </c>
      <c r="F775" s="3" t="s">
        <v>2582</v>
      </c>
      <c r="G775" s="3">
        <v>404.0</v>
      </c>
      <c r="H775" s="3">
        <v>4.2</v>
      </c>
      <c r="I775" s="3">
        <v>55.2</v>
      </c>
      <c r="J775" s="3">
        <v>463.0</v>
      </c>
      <c r="K775" s="3" t="s">
        <v>2597</v>
      </c>
      <c r="M775" s="3" t="s">
        <v>344</v>
      </c>
      <c r="O775" s="3" t="s">
        <v>2598</v>
      </c>
      <c r="Q775" s="3" t="s">
        <v>504</v>
      </c>
      <c r="S775" s="3" t="s">
        <v>2599</v>
      </c>
      <c r="U775" s="3" t="s">
        <v>2600</v>
      </c>
      <c r="W775" s="3" t="s">
        <v>476</v>
      </c>
      <c r="Y775" s="3" t="s">
        <v>2601</v>
      </c>
      <c r="AA775" s="3" t="s">
        <v>2602</v>
      </c>
      <c r="AC775" s="3" t="s">
        <v>2603</v>
      </c>
    </row>
    <row r="776" ht="15.75" customHeight="1">
      <c r="A776" s="3">
        <v>731.0</v>
      </c>
      <c r="B776" s="3" t="s">
        <v>2604</v>
      </c>
      <c r="C776" s="3" t="s">
        <v>2605</v>
      </c>
      <c r="D776" s="3" t="s">
        <v>2606</v>
      </c>
      <c r="E776" s="3" t="s">
        <v>2607</v>
      </c>
      <c r="K776" s="3" t="s">
        <v>233</v>
      </c>
      <c r="M776" s="3" t="s">
        <v>2608</v>
      </c>
      <c r="O776" s="3" t="s">
        <v>2609</v>
      </c>
      <c r="Q776" s="3" t="s">
        <v>2155</v>
      </c>
      <c r="S776" s="3" t="s">
        <v>692</v>
      </c>
      <c r="U776" s="3" t="s">
        <v>2610</v>
      </c>
      <c r="W776" s="3" t="s">
        <v>2611</v>
      </c>
      <c r="Y776" s="3" t="s">
        <v>170</v>
      </c>
      <c r="AA776" s="3" t="s">
        <v>2612</v>
      </c>
      <c r="AC776" s="3" t="s">
        <v>2613</v>
      </c>
      <c r="AE776" s="3" t="s">
        <v>865</v>
      </c>
    </row>
    <row r="777" ht="15.75" customHeight="1">
      <c r="A777" s="3">
        <v>732.0</v>
      </c>
      <c r="B777" s="3" t="s">
        <v>2604</v>
      </c>
      <c r="C777" s="3" t="s">
        <v>2605</v>
      </c>
      <c r="D777" s="3" t="s">
        <v>2606</v>
      </c>
      <c r="E777" s="3" t="s">
        <v>2607</v>
      </c>
      <c r="F777" s="3" t="s">
        <v>2614</v>
      </c>
      <c r="G777" s="3">
        <v>504.6</v>
      </c>
      <c r="H777" s="3">
        <v>0.7</v>
      </c>
      <c r="I777" s="3">
        <v>145.0</v>
      </c>
      <c r="J777" s="3">
        <v>561.0</v>
      </c>
      <c r="K777" s="3" t="s">
        <v>233</v>
      </c>
      <c r="M777" s="3" t="s">
        <v>2608</v>
      </c>
      <c r="O777" s="3" t="s">
        <v>2609</v>
      </c>
      <c r="Q777" s="3" t="s">
        <v>2155</v>
      </c>
      <c r="S777" s="3" t="s">
        <v>692</v>
      </c>
      <c r="U777" s="3" t="s">
        <v>2610</v>
      </c>
      <c r="W777" s="3" t="s">
        <v>2611</v>
      </c>
      <c r="Y777" s="3" t="s">
        <v>170</v>
      </c>
      <c r="AA777" s="3" t="s">
        <v>2612</v>
      </c>
      <c r="AC777" s="3" t="s">
        <v>2613</v>
      </c>
      <c r="AE777" s="3" t="s">
        <v>2615</v>
      </c>
    </row>
    <row r="778" ht="15.75" customHeight="1">
      <c r="A778" s="3">
        <v>733.0</v>
      </c>
      <c r="B778" s="3" t="s">
        <v>2616</v>
      </c>
      <c r="C778" s="3" t="s">
        <v>766</v>
      </c>
      <c r="D778" s="3" t="s">
        <v>766</v>
      </c>
      <c r="E778" s="3" t="s">
        <v>2607</v>
      </c>
      <c r="F778" s="3" t="s">
        <v>2614</v>
      </c>
      <c r="G778" s="3">
        <v>504.6</v>
      </c>
      <c r="H778" s="3">
        <v>0.7</v>
      </c>
      <c r="I778" s="3">
        <v>145.0</v>
      </c>
      <c r="J778" s="3">
        <v>561.0</v>
      </c>
      <c r="K778" s="3" t="s">
        <v>134</v>
      </c>
      <c r="M778" s="3" t="s">
        <v>1062</v>
      </c>
      <c r="O778" s="3" t="s">
        <v>355</v>
      </c>
      <c r="Q778" s="3" t="s">
        <v>425</v>
      </c>
      <c r="S778" s="3" t="s">
        <v>1111</v>
      </c>
    </row>
    <row r="779" ht="15.75" customHeight="1">
      <c r="A779" s="3">
        <v>734.0</v>
      </c>
      <c r="B779" s="3" t="s">
        <v>2617</v>
      </c>
      <c r="C779" s="3" t="s">
        <v>2618</v>
      </c>
      <c r="D779" s="3" t="s">
        <v>2619</v>
      </c>
      <c r="E779" s="3" t="s">
        <v>2607</v>
      </c>
      <c r="F779" s="3" t="s">
        <v>2614</v>
      </c>
      <c r="G779" s="3">
        <v>504.6</v>
      </c>
      <c r="H779" s="3">
        <v>0.7</v>
      </c>
      <c r="I779" s="3">
        <v>145.0</v>
      </c>
      <c r="J779" s="3">
        <v>561.0</v>
      </c>
      <c r="K779" s="3" t="s">
        <v>2620</v>
      </c>
    </row>
    <row r="780" ht="15.75" customHeight="1">
      <c r="A780" s="3">
        <v>735.0</v>
      </c>
      <c r="B780" s="3" t="s">
        <v>2617</v>
      </c>
      <c r="C780" s="3" t="s">
        <v>2618</v>
      </c>
      <c r="D780" s="3" t="s">
        <v>2619</v>
      </c>
      <c r="E780" s="3" t="s">
        <v>2621</v>
      </c>
      <c r="K780" s="3" t="s">
        <v>2620</v>
      </c>
    </row>
    <row r="781" ht="15.75" customHeight="1">
      <c r="A781" s="3">
        <v>736.0</v>
      </c>
      <c r="B781" s="3" t="s">
        <v>2622</v>
      </c>
      <c r="C781" s="3" t="s">
        <v>2623</v>
      </c>
      <c r="D781" s="3" t="s">
        <v>2624</v>
      </c>
      <c r="E781" s="3" t="s">
        <v>2625</v>
      </c>
      <c r="K781" s="3" t="s">
        <v>405</v>
      </c>
      <c r="M781" s="3" t="s">
        <v>406</v>
      </c>
    </row>
    <row r="782" ht="15.75" customHeight="1">
      <c r="A782" s="3">
        <v>737.0</v>
      </c>
      <c r="B782" s="3" t="s">
        <v>2622</v>
      </c>
      <c r="C782" s="3" t="s">
        <v>2623</v>
      </c>
      <c r="D782" s="3" t="s">
        <v>2624</v>
      </c>
      <c r="E782" s="3" t="s">
        <v>2626</v>
      </c>
      <c r="F782" s="3" t="s">
        <v>2627</v>
      </c>
      <c r="G782" s="3">
        <v>405.5</v>
      </c>
      <c r="H782" s="3">
        <v>-2.9</v>
      </c>
      <c r="I782" s="3">
        <v>133.0</v>
      </c>
      <c r="J782" s="3">
        <v>550.0</v>
      </c>
      <c r="K782" s="3" t="s">
        <v>405</v>
      </c>
      <c r="M782" s="3" t="s">
        <v>406</v>
      </c>
    </row>
    <row r="783" ht="15.75" customHeight="1">
      <c r="A783" s="3">
        <v>737.0</v>
      </c>
      <c r="B783" s="3" t="s">
        <v>2622</v>
      </c>
      <c r="C783" s="3" t="s">
        <v>2623</v>
      </c>
      <c r="D783" s="3" t="s">
        <v>2624</v>
      </c>
      <c r="E783" s="3" t="s">
        <v>2628</v>
      </c>
      <c r="K783" s="3" t="s">
        <v>405</v>
      </c>
      <c r="M783" s="3" t="s">
        <v>406</v>
      </c>
    </row>
    <row r="784" ht="15.75" customHeight="1">
      <c r="A784" s="3">
        <v>738.0</v>
      </c>
      <c r="B784" s="3" t="s">
        <v>2629</v>
      </c>
      <c r="C784" s="3" t="s">
        <v>2630</v>
      </c>
      <c r="D784" s="3" t="s">
        <v>2631</v>
      </c>
      <c r="K784" s="3" t="s">
        <v>1761</v>
      </c>
      <c r="M784" s="3" t="s">
        <v>459</v>
      </c>
      <c r="O784" s="3" t="s">
        <v>155</v>
      </c>
      <c r="Q784" s="3" t="s">
        <v>158</v>
      </c>
    </row>
    <row r="785" ht="15.75" customHeight="1">
      <c r="A785" s="3">
        <v>739.0</v>
      </c>
      <c r="B785" s="3" t="s">
        <v>2632</v>
      </c>
      <c r="C785" s="3" t="s">
        <v>2633</v>
      </c>
      <c r="D785" s="3" t="s">
        <v>2634</v>
      </c>
      <c r="K785" s="3" t="s">
        <v>213</v>
      </c>
      <c r="M785" s="3" t="s">
        <v>143</v>
      </c>
    </row>
    <row r="786" ht="15.75" customHeight="1">
      <c r="A786" s="3">
        <v>740.0</v>
      </c>
      <c r="B786" s="3" t="s">
        <v>2632</v>
      </c>
      <c r="C786" s="3" t="s">
        <v>2635</v>
      </c>
      <c r="D786" s="3" t="s">
        <v>2635</v>
      </c>
      <c r="K786" s="3" t="s">
        <v>213</v>
      </c>
      <c r="M786" s="3" t="s">
        <v>143</v>
      </c>
    </row>
    <row r="787" ht="15.75" customHeight="1">
      <c r="A787" s="3">
        <v>741.0</v>
      </c>
      <c r="B787" s="3" t="s">
        <v>2632</v>
      </c>
      <c r="C787" s="3" t="s">
        <v>550</v>
      </c>
      <c r="D787" s="3" t="s">
        <v>550</v>
      </c>
      <c r="E787" s="3" t="s">
        <v>2636</v>
      </c>
      <c r="K787" s="3" t="s">
        <v>213</v>
      </c>
      <c r="M787" s="3" t="s">
        <v>143</v>
      </c>
    </row>
    <row r="788" ht="15.75" customHeight="1">
      <c r="A788" s="3">
        <v>742.0</v>
      </c>
      <c r="B788" s="3" t="s">
        <v>2632</v>
      </c>
      <c r="C788" s="3" t="s">
        <v>2637</v>
      </c>
      <c r="D788" s="3" t="s">
        <v>2638</v>
      </c>
      <c r="E788" s="3" t="s">
        <v>2639</v>
      </c>
      <c r="K788" s="3" t="s">
        <v>213</v>
      </c>
      <c r="M788" s="3" t="s">
        <v>143</v>
      </c>
    </row>
    <row r="789" ht="15.75" customHeight="1">
      <c r="A789" s="3">
        <v>743.0</v>
      </c>
      <c r="B789" s="3" t="s">
        <v>2640</v>
      </c>
      <c r="C789" s="3" t="s">
        <v>2641</v>
      </c>
      <c r="D789" s="3" t="s">
        <v>2642</v>
      </c>
      <c r="E789" s="3" t="s">
        <v>2625</v>
      </c>
      <c r="F789" s="3" t="s">
        <v>2643</v>
      </c>
      <c r="G789" s="3">
        <v>547.7</v>
      </c>
      <c r="H789" s="3">
        <v>2.9</v>
      </c>
      <c r="I789" s="3">
        <v>149.0</v>
      </c>
      <c r="J789" s="3">
        <v>853.0</v>
      </c>
      <c r="K789" s="3" t="s">
        <v>677</v>
      </c>
      <c r="M789" s="3" t="s">
        <v>1789</v>
      </c>
      <c r="O789" s="3" t="s">
        <v>1102</v>
      </c>
    </row>
    <row r="790" ht="15.75" customHeight="1">
      <c r="A790" s="3">
        <v>744.0</v>
      </c>
      <c r="B790" s="3" t="s">
        <v>2644</v>
      </c>
      <c r="C790" s="3" t="s">
        <v>2641</v>
      </c>
      <c r="D790" s="3" t="s">
        <v>2642</v>
      </c>
      <c r="E790" s="3" t="s">
        <v>2625</v>
      </c>
      <c r="F790" s="3" t="s">
        <v>2643</v>
      </c>
      <c r="G790" s="3">
        <v>547.7</v>
      </c>
      <c r="H790" s="3">
        <v>2.9</v>
      </c>
      <c r="I790" s="3">
        <v>149.0</v>
      </c>
      <c r="J790" s="3">
        <v>853.0</v>
      </c>
      <c r="K790" s="3" t="s">
        <v>677</v>
      </c>
      <c r="M790" s="3" t="s">
        <v>1789</v>
      </c>
      <c r="O790" s="3" t="s">
        <v>1102</v>
      </c>
    </row>
    <row r="791" ht="15.75" customHeight="1">
      <c r="A791" s="3">
        <v>745.0</v>
      </c>
      <c r="B791" s="3" t="s">
        <v>2645</v>
      </c>
      <c r="C791" s="3" t="s">
        <v>2646</v>
      </c>
      <c r="D791" s="3" t="s">
        <v>2647</v>
      </c>
      <c r="K791" s="3" t="s">
        <v>2321</v>
      </c>
      <c r="M791" s="3" t="s">
        <v>2648</v>
      </c>
      <c r="O791" s="3" t="s">
        <v>466</v>
      </c>
      <c r="Q791" s="3" t="s">
        <v>948</v>
      </c>
      <c r="S791" s="3" t="s">
        <v>82</v>
      </c>
      <c r="U791" s="3" t="s">
        <v>996</v>
      </c>
      <c r="W791" s="3" t="s">
        <v>783</v>
      </c>
    </row>
    <row r="792" ht="15.75" customHeight="1">
      <c r="A792" s="3">
        <v>746.0</v>
      </c>
      <c r="B792" s="3" t="s">
        <v>2645</v>
      </c>
      <c r="C792" s="3" t="s">
        <v>2646</v>
      </c>
      <c r="D792" s="3" t="s">
        <v>2647</v>
      </c>
      <c r="K792" s="3" t="s">
        <v>2321</v>
      </c>
      <c r="M792" s="3" t="s">
        <v>2648</v>
      </c>
      <c r="O792" s="3" t="s">
        <v>466</v>
      </c>
      <c r="Q792" s="3" t="s">
        <v>948</v>
      </c>
      <c r="S792" s="3" t="s">
        <v>82</v>
      </c>
      <c r="U792" s="3" t="s">
        <v>996</v>
      </c>
      <c r="W792" s="3" t="s">
        <v>783</v>
      </c>
    </row>
    <row r="793" ht="15.75" customHeight="1">
      <c r="A793" s="3">
        <v>747.0</v>
      </c>
      <c r="B793" s="3" t="s">
        <v>2649</v>
      </c>
      <c r="C793" s="3" t="s">
        <v>2646</v>
      </c>
      <c r="D793" s="3" t="s">
        <v>2647</v>
      </c>
      <c r="K793" s="3" t="s">
        <v>2650</v>
      </c>
      <c r="L793" s="3">
        <f>70/126.5</f>
        <v>0.5533596838</v>
      </c>
      <c r="M793" s="3" t="s">
        <v>2651</v>
      </c>
      <c r="N793" s="3">
        <f>37.5/126.5</f>
        <v>0.2964426877</v>
      </c>
      <c r="O793" s="3" t="s">
        <v>693</v>
      </c>
      <c r="P793" s="3">
        <f>9/126.5</f>
        <v>0.07114624506</v>
      </c>
      <c r="Q793" s="3" t="s">
        <v>644</v>
      </c>
    </row>
    <row r="794" ht="15.75" customHeight="1">
      <c r="A794" s="3">
        <v>748.0</v>
      </c>
      <c r="B794" s="3" t="s">
        <v>2652</v>
      </c>
      <c r="C794" s="3" t="s">
        <v>2653</v>
      </c>
      <c r="D794" s="3" t="s">
        <v>2654</v>
      </c>
      <c r="E794" s="3" t="s">
        <v>1935</v>
      </c>
      <c r="F794" s="3" t="s">
        <v>1936</v>
      </c>
      <c r="G794" s="3">
        <v>425.5</v>
      </c>
      <c r="H794" s="3">
        <v>2.0</v>
      </c>
      <c r="I794" s="3">
        <v>29.0</v>
      </c>
      <c r="J794" s="3">
        <v>0.0</v>
      </c>
      <c r="K794" s="3" t="s">
        <v>1089</v>
      </c>
      <c r="M794" s="3" t="s">
        <v>1471</v>
      </c>
      <c r="O794" s="3" t="s">
        <v>474</v>
      </c>
      <c r="Q794" s="3" t="s">
        <v>1838</v>
      </c>
      <c r="S794" s="3" t="s">
        <v>693</v>
      </c>
      <c r="U794" s="3" t="s">
        <v>841</v>
      </c>
    </row>
    <row r="795" ht="15.75" customHeight="1">
      <c r="A795" s="3">
        <v>749.0</v>
      </c>
      <c r="B795" s="3" t="s">
        <v>2652</v>
      </c>
      <c r="C795" s="3" t="s">
        <v>2653</v>
      </c>
      <c r="D795" s="3" t="s">
        <v>2654</v>
      </c>
      <c r="E795" s="3" t="s">
        <v>1935</v>
      </c>
      <c r="F795" s="3" t="s">
        <v>1936</v>
      </c>
      <c r="G795" s="3">
        <v>425.5</v>
      </c>
      <c r="H795" s="3">
        <v>2.0</v>
      </c>
      <c r="I795" s="3">
        <v>29.0</v>
      </c>
      <c r="J795" s="3">
        <v>0.0</v>
      </c>
      <c r="K795" s="3" t="s">
        <v>1089</v>
      </c>
      <c r="M795" s="3" t="s">
        <v>1471</v>
      </c>
      <c r="O795" s="3" t="s">
        <v>474</v>
      </c>
      <c r="Q795" s="3" t="s">
        <v>1838</v>
      </c>
      <c r="S795" s="3" t="s">
        <v>693</v>
      </c>
      <c r="U795" s="3" t="s">
        <v>841</v>
      </c>
    </row>
    <row r="796" ht="15.75" customHeight="1">
      <c r="A796" s="3">
        <v>750.0</v>
      </c>
      <c r="B796" s="3" t="s">
        <v>2655</v>
      </c>
      <c r="C796" s="3" t="s">
        <v>2656</v>
      </c>
      <c r="D796" s="3" t="s">
        <v>2657</v>
      </c>
      <c r="E796" s="3" t="s">
        <v>2658</v>
      </c>
      <c r="K796" s="3" t="s">
        <v>930</v>
      </c>
      <c r="M796" s="3" t="s">
        <v>79</v>
      </c>
      <c r="O796" s="3" t="s">
        <v>787</v>
      </c>
      <c r="Q796" s="3" t="s">
        <v>1474</v>
      </c>
    </row>
    <row r="797" ht="15.75" customHeight="1">
      <c r="A797" s="3">
        <v>751.0</v>
      </c>
      <c r="B797" s="3" t="s">
        <v>2655</v>
      </c>
      <c r="C797" s="3" t="s">
        <v>2656</v>
      </c>
      <c r="D797" s="3" t="s">
        <v>2657</v>
      </c>
      <c r="E797" s="3" t="s">
        <v>2658</v>
      </c>
      <c r="F797" s="3" t="s">
        <v>2659</v>
      </c>
      <c r="G797" s="3">
        <v>417.8</v>
      </c>
      <c r="H797" s="3">
        <v>4.5</v>
      </c>
      <c r="I797" s="3">
        <v>66.5</v>
      </c>
      <c r="J797" s="3">
        <v>537.0</v>
      </c>
      <c r="K797" s="3" t="s">
        <v>930</v>
      </c>
      <c r="M797" s="3" t="s">
        <v>79</v>
      </c>
      <c r="O797" s="3" t="s">
        <v>787</v>
      </c>
      <c r="Q797" s="3" t="s">
        <v>1474</v>
      </c>
    </row>
    <row r="798" ht="15.75" customHeight="1">
      <c r="A798" s="3">
        <v>752.0</v>
      </c>
      <c r="B798" s="3" t="s">
        <v>2660</v>
      </c>
      <c r="C798" s="3" t="s">
        <v>2661</v>
      </c>
      <c r="D798" s="3" t="s">
        <v>2662</v>
      </c>
      <c r="E798" s="3" t="s">
        <v>2299</v>
      </c>
      <c r="K798" s="3" t="s">
        <v>2663</v>
      </c>
      <c r="M798" s="3" t="s">
        <v>1799</v>
      </c>
      <c r="O798" s="3" t="s">
        <v>393</v>
      </c>
      <c r="Q798" s="3" t="s">
        <v>460</v>
      </c>
      <c r="S798" s="3" t="s">
        <v>1765</v>
      </c>
      <c r="U798" s="3" t="s">
        <v>406</v>
      </c>
      <c r="W798" s="3" t="s">
        <v>841</v>
      </c>
    </row>
    <row r="799" ht="15.75" customHeight="1">
      <c r="A799" s="3">
        <v>753.0</v>
      </c>
      <c r="B799" s="3" t="s">
        <v>2664</v>
      </c>
      <c r="C799" s="3" t="s">
        <v>2661</v>
      </c>
      <c r="D799" s="3" t="s">
        <v>2662</v>
      </c>
      <c r="E799" s="3" t="s">
        <v>2665</v>
      </c>
      <c r="F799" s="3" t="s">
        <v>2666</v>
      </c>
      <c r="G799" s="3">
        <v>249.7</v>
      </c>
      <c r="H799" s="3">
        <v>3.0</v>
      </c>
      <c r="I799" s="3">
        <v>17.0</v>
      </c>
      <c r="J799" s="3">
        <v>0.0</v>
      </c>
      <c r="K799" s="3" t="s">
        <v>1289</v>
      </c>
      <c r="M799" s="3" t="s">
        <v>83</v>
      </c>
      <c r="O799" s="3" t="s">
        <v>78</v>
      </c>
      <c r="Q799" s="3" t="s">
        <v>784</v>
      </c>
      <c r="S799" s="3" t="s">
        <v>120</v>
      </c>
    </row>
    <row r="800" ht="15.75" customHeight="1">
      <c r="A800" s="3">
        <v>754.0</v>
      </c>
      <c r="B800" s="3" t="s">
        <v>2664</v>
      </c>
      <c r="C800" s="3" t="s">
        <v>2661</v>
      </c>
      <c r="D800" s="3" t="s">
        <v>2662</v>
      </c>
      <c r="E800" s="3" t="s">
        <v>2665</v>
      </c>
      <c r="F800" s="3" t="s">
        <v>2666</v>
      </c>
      <c r="G800" s="3">
        <v>249.7</v>
      </c>
      <c r="H800" s="3">
        <v>3.0</v>
      </c>
      <c r="I800" s="3">
        <v>17.0</v>
      </c>
      <c r="J800" s="3">
        <v>0.0</v>
      </c>
      <c r="K800" s="3" t="s">
        <v>1289</v>
      </c>
      <c r="M800" s="3" t="s">
        <v>83</v>
      </c>
      <c r="O800" s="3" t="s">
        <v>78</v>
      </c>
      <c r="Q800" s="3" t="s">
        <v>784</v>
      </c>
      <c r="S800" s="3" t="s">
        <v>120</v>
      </c>
    </row>
    <row r="801" ht="15.75" customHeight="1">
      <c r="A801" s="3">
        <v>755.0</v>
      </c>
      <c r="B801" s="3" t="s">
        <v>2667</v>
      </c>
      <c r="C801" s="3" t="s">
        <v>2661</v>
      </c>
      <c r="D801" s="3" t="s">
        <v>2662</v>
      </c>
      <c r="E801" s="3" t="s">
        <v>2668</v>
      </c>
      <c r="F801" s="3" t="s">
        <v>2669</v>
      </c>
      <c r="G801" s="3">
        <v>341.36</v>
      </c>
      <c r="H801" s="3">
        <v>4.0</v>
      </c>
      <c r="I801" s="3">
        <v>24.0</v>
      </c>
      <c r="J801" s="3">
        <v>0.0</v>
      </c>
      <c r="K801" s="3" t="s">
        <v>2670</v>
      </c>
      <c r="M801" s="3" t="s">
        <v>206</v>
      </c>
      <c r="O801" s="3" t="s">
        <v>405</v>
      </c>
      <c r="Q801" s="3" t="s">
        <v>406</v>
      </c>
      <c r="S801" s="3" t="s">
        <v>327</v>
      </c>
    </row>
    <row r="802" ht="15.75" customHeight="1">
      <c r="A802" s="3">
        <v>756.0</v>
      </c>
      <c r="B802" s="3" t="s">
        <v>2667</v>
      </c>
      <c r="C802" s="3" t="s">
        <v>2661</v>
      </c>
      <c r="D802" s="3" t="s">
        <v>2662</v>
      </c>
      <c r="E802" s="3" t="s">
        <v>2668</v>
      </c>
      <c r="F802" s="3" t="s">
        <v>2669</v>
      </c>
      <c r="G802" s="3">
        <v>341.36</v>
      </c>
      <c r="H802" s="3">
        <v>4.0</v>
      </c>
      <c r="I802" s="3">
        <v>24.0</v>
      </c>
      <c r="J802" s="3">
        <v>0.0</v>
      </c>
      <c r="K802" s="3" t="s">
        <v>2671</v>
      </c>
      <c r="M802" s="3" t="s">
        <v>206</v>
      </c>
      <c r="O802" s="3" t="s">
        <v>405</v>
      </c>
      <c r="Q802" s="3" t="s">
        <v>406</v>
      </c>
      <c r="S802" s="3" t="s">
        <v>327</v>
      </c>
    </row>
    <row r="803" ht="15.75" customHeight="1">
      <c r="A803" s="3">
        <v>757.0</v>
      </c>
      <c r="B803" s="3" t="s">
        <v>2672</v>
      </c>
      <c r="C803" s="3" t="s">
        <v>2661</v>
      </c>
      <c r="D803" s="3" t="s">
        <v>2662</v>
      </c>
      <c r="E803" s="3" t="s">
        <v>2668</v>
      </c>
      <c r="F803" s="3" t="s">
        <v>2669</v>
      </c>
      <c r="G803" s="3">
        <v>341.36</v>
      </c>
      <c r="H803" s="3">
        <v>4.0</v>
      </c>
      <c r="I803" s="3">
        <v>24.0</v>
      </c>
      <c r="J803" s="3">
        <v>0.0</v>
      </c>
      <c r="K803" s="3" t="s">
        <v>2673</v>
      </c>
      <c r="M803" s="3" t="s">
        <v>206</v>
      </c>
      <c r="O803" s="3" t="s">
        <v>405</v>
      </c>
      <c r="Q803" s="3" t="s">
        <v>406</v>
      </c>
      <c r="S803" s="3" t="s">
        <v>327</v>
      </c>
    </row>
    <row r="804" ht="15.75" customHeight="1">
      <c r="A804" s="3">
        <v>758.0</v>
      </c>
      <c r="B804" s="3" t="s">
        <v>2672</v>
      </c>
      <c r="C804" s="3" t="s">
        <v>2661</v>
      </c>
      <c r="D804" s="3" t="s">
        <v>2662</v>
      </c>
      <c r="E804" s="3" t="s">
        <v>2668</v>
      </c>
      <c r="F804" s="3" t="s">
        <v>2669</v>
      </c>
      <c r="G804" s="3">
        <v>341.36</v>
      </c>
      <c r="H804" s="3">
        <v>4.0</v>
      </c>
      <c r="I804" s="3">
        <v>24.0</v>
      </c>
      <c r="J804" s="3">
        <v>0.0</v>
      </c>
      <c r="K804" s="3" t="s">
        <v>2674</v>
      </c>
      <c r="M804" s="3" t="s">
        <v>206</v>
      </c>
      <c r="O804" s="3" t="s">
        <v>405</v>
      </c>
      <c r="Q804" s="3" t="s">
        <v>406</v>
      </c>
      <c r="S804" s="3" t="s">
        <v>327</v>
      </c>
    </row>
    <row r="805" ht="15.75" customHeight="1">
      <c r="A805" s="3">
        <v>759.0</v>
      </c>
      <c r="B805" s="3" t="s">
        <v>2675</v>
      </c>
      <c r="C805" s="3" t="s">
        <v>2676</v>
      </c>
      <c r="D805" s="3" t="s">
        <v>2677</v>
      </c>
      <c r="E805" s="3" t="s">
        <v>2668</v>
      </c>
      <c r="F805" s="3" t="s">
        <v>2669</v>
      </c>
      <c r="G805" s="3">
        <v>341.36</v>
      </c>
      <c r="H805" s="3">
        <v>4.0</v>
      </c>
      <c r="I805" s="3">
        <v>24.0</v>
      </c>
      <c r="J805" s="3">
        <v>0.0</v>
      </c>
      <c r="K805" s="3" t="s">
        <v>83</v>
      </c>
      <c r="M805" s="3" t="s">
        <v>84</v>
      </c>
      <c r="O805" s="3" t="s">
        <v>787</v>
      </c>
      <c r="Q805" s="3" t="s">
        <v>467</v>
      </c>
      <c r="S805" s="3" t="s">
        <v>2409</v>
      </c>
    </row>
    <row r="806" ht="15.75" customHeight="1">
      <c r="A806" s="3">
        <v>760.0</v>
      </c>
      <c r="B806" s="3" t="s">
        <v>2678</v>
      </c>
      <c r="C806" s="3" t="s">
        <v>2679</v>
      </c>
      <c r="D806" s="3" t="s">
        <v>2680</v>
      </c>
      <c r="E806" s="3" t="s">
        <v>2668</v>
      </c>
      <c r="F806" s="3" t="s">
        <v>2669</v>
      </c>
      <c r="G806" s="3">
        <v>341.36</v>
      </c>
      <c r="H806" s="3">
        <v>4.0</v>
      </c>
      <c r="I806" s="3">
        <v>24.0</v>
      </c>
      <c r="J806" s="3">
        <v>0.0</v>
      </c>
      <c r="K806" s="3" t="s">
        <v>693</v>
      </c>
      <c r="M806" s="3" t="s">
        <v>1200</v>
      </c>
      <c r="O806" s="3" t="s">
        <v>1433</v>
      </c>
      <c r="Q806" s="3" t="s">
        <v>2681</v>
      </c>
      <c r="S806" s="3" t="s">
        <v>2682</v>
      </c>
      <c r="U806" s="3" t="s">
        <v>504</v>
      </c>
      <c r="W806" s="3" t="s">
        <v>2683</v>
      </c>
      <c r="Y806" s="3" t="s">
        <v>406</v>
      </c>
      <c r="AA806" s="3" t="s">
        <v>1199</v>
      </c>
      <c r="AC806" s="3" t="s">
        <v>1701</v>
      </c>
      <c r="AE806" s="3" t="s">
        <v>158</v>
      </c>
    </row>
    <row r="807" ht="15.75" customHeight="1">
      <c r="A807" s="3">
        <v>761.0</v>
      </c>
      <c r="B807" s="3" t="s">
        <v>2678</v>
      </c>
      <c r="C807" s="3" t="s">
        <v>2679</v>
      </c>
      <c r="D807" s="3" t="s">
        <v>2680</v>
      </c>
      <c r="E807" s="3" t="s">
        <v>2684</v>
      </c>
      <c r="K807" s="3" t="s">
        <v>693</v>
      </c>
      <c r="M807" s="3" t="s">
        <v>1200</v>
      </c>
      <c r="O807" s="3" t="s">
        <v>1433</v>
      </c>
      <c r="Q807" s="3" t="s">
        <v>2681</v>
      </c>
      <c r="S807" s="3" t="s">
        <v>2682</v>
      </c>
      <c r="U807" s="3" t="s">
        <v>504</v>
      </c>
      <c r="W807" s="3" t="s">
        <v>2683</v>
      </c>
      <c r="Y807" s="3" t="s">
        <v>406</v>
      </c>
      <c r="AA807" s="3" t="s">
        <v>1199</v>
      </c>
      <c r="AC807" s="3" t="s">
        <v>1701</v>
      </c>
      <c r="AE807" s="3" t="s">
        <v>158</v>
      </c>
    </row>
    <row r="808" ht="15.75" customHeight="1">
      <c r="A808" s="3">
        <v>762.0</v>
      </c>
      <c r="B808" s="3" t="s">
        <v>2685</v>
      </c>
      <c r="C808" s="3" t="s">
        <v>736</v>
      </c>
      <c r="D808" s="3" t="s">
        <v>737</v>
      </c>
      <c r="E808" s="3" t="s">
        <v>2684</v>
      </c>
      <c r="F808" s="3" t="s">
        <v>2686</v>
      </c>
      <c r="G808" s="3">
        <v>234.28</v>
      </c>
      <c r="H808" s="3">
        <v>4.0</v>
      </c>
      <c r="I808" s="3">
        <v>15.0</v>
      </c>
      <c r="J808" s="3">
        <v>0.0</v>
      </c>
      <c r="K808" s="3" t="s">
        <v>739</v>
      </c>
      <c r="M808" s="3" t="s">
        <v>78</v>
      </c>
      <c r="O808" s="3" t="s">
        <v>2687</v>
      </c>
      <c r="Q808" s="3" t="s">
        <v>945</v>
      </c>
    </row>
    <row r="809" ht="15.75" customHeight="1">
      <c r="A809" s="3">
        <v>763.0</v>
      </c>
      <c r="B809" s="3" t="s">
        <v>2685</v>
      </c>
      <c r="C809" s="3" t="s">
        <v>736</v>
      </c>
      <c r="D809" s="3" t="s">
        <v>737</v>
      </c>
      <c r="E809" s="3" t="s">
        <v>2688</v>
      </c>
      <c r="K809" s="3" t="s">
        <v>739</v>
      </c>
      <c r="M809" s="3" t="s">
        <v>78</v>
      </c>
      <c r="O809" s="3" t="s">
        <v>2687</v>
      </c>
      <c r="Q809" s="3" t="s">
        <v>945</v>
      </c>
    </row>
    <row r="810" ht="15.75" customHeight="1">
      <c r="A810" s="3">
        <v>764.0</v>
      </c>
      <c r="B810" s="3" t="s">
        <v>2689</v>
      </c>
      <c r="C810" s="3" t="s">
        <v>2690</v>
      </c>
      <c r="D810" s="3" t="s">
        <v>966</v>
      </c>
      <c r="E810" s="3" t="s">
        <v>2688</v>
      </c>
      <c r="F810" s="3" t="s">
        <v>2691</v>
      </c>
      <c r="G810" s="3">
        <v>320.9</v>
      </c>
      <c r="H810" s="3">
        <v>1.0</v>
      </c>
      <c r="I810" s="3">
        <v>21.0</v>
      </c>
      <c r="J810" s="3">
        <v>0.0</v>
      </c>
      <c r="K810" s="3" t="s">
        <v>278</v>
      </c>
      <c r="M810" s="3" t="s">
        <v>120</v>
      </c>
      <c r="O810" s="3" t="s">
        <v>783</v>
      </c>
      <c r="Q810" s="3" t="s">
        <v>2692</v>
      </c>
      <c r="S810" s="3" t="s">
        <v>2693</v>
      </c>
      <c r="U810" s="3" t="s">
        <v>2694</v>
      </c>
      <c r="W810" s="3" t="s">
        <v>316</v>
      </c>
      <c r="Y810" s="3" t="s">
        <v>684</v>
      </c>
      <c r="AA810" s="3" t="s">
        <v>317</v>
      </c>
      <c r="AC810" s="3" t="s">
        <v>715</v>
      </c>
      <c r="AE810" s="3" t="s">
        <v>82</v>
      </c>
      <c r="AG810" s="3" t="s">
        <v>1625</v>
      </c>
    </row>
    <row r="811" ht="15.75" customHeight="1">
      <c r="A811" s="3">
        <v>765.0</v>
      </c>
      <c r="B811" s="3" t="s">
        <v>2689</v>
      </c>
      <c r="C811" s="3" t="s">
        <v>959</v>
      </c>
      <c r="D811" s="3" t="s">
        <v>933</v>
      </c>
      <c r="E811" s="3" t="s">
        <v>2688</v>
      </c>
      <c r="F811" s="3" t="s">
        <v>2691</v>
      </c>
      <c r="G811" s="3">
        <v>320.9</v>
      </c>
      <c r="H811" s="3">
        <v>1.0</v>
      </c>
      <c r="I811" s="3">
        <v>21.0</v>
      </c>
      <c r="J811" s="3">
        <v>0.0</v>
      </c>
      <c r="K811" s="3" t="s">
        <v>278</v>
      </c>
      <c r="M811" s="3" t="s">
        <v>120</v>
      </c>
      <c r="O811" s="3" t="s">
        <v>783</v>
      </c>
      <c r="Q811" s="3" t="s">
        <v>2692</v>
      </c>
      <c r="S811" s="3" t="s">
        <v>2693</v>
      </c>
      <c r="U811" s="3" t="s">
        <v>2695</v>
      </c>
      <c r="W811" s="3" t="s">
        <v>955</v>
      </c>
      <c r="Y811" s="3" t="s">
        <v>684</v>
      </c>
      <c r="AA811" s="3" t="s">
        <v>2696</v>
      </c>
      <c r="AC811" s="3" t="s">
        <v>715</v>
      </c>
      <c r="AE811" s="3" t="s">
        <v>82</v>
      </c>
      <c r="AG811" s="3" t="s">
        <v>1625</v>
      </c>
    </row>
    <row r="812" ht="15.75" customHeight="1">
      <c r="A812" s="3">
        <v>766.0</v>
      </c>
      <c r="B812" s="3" t="s">
        <v>2697</v>
      </c>
      <c r="C812" s="3" t="s">
        <v>2698</v>
      </c>
      <c r="D812" s="3" t="s">
        <v>2699</v>
      </c>
      <c r="E812" s="3" t="s">
        <v>389</v>
      </c>
      <c r="F812" s="3" t="s">
        <v>390</v>
      </c>
      <c r="G812" s="3">
        <v>203.66</v>
      </c>
      <c r="H812" s="3">
        <v>4.0</v>
      </c>
      <c r="I812" s="3">
        <v>13.0</v>
      </c>
      <c r="J812" s="3">
        <v>0.0</v>
      </c>
      <c r="K812" s="3" t="s">
        <v>1052</v>
      </c>
      <c r="M812" s="3" t="s">
        <v>1569</v>
      </c>
      <c r="O812" s="3" t="s">
        <v>78</v>
      </c>
      <c r="Q812" s="3" t="s">
        <v>1625</v>
      </c>
    </row>
    <row r="813" ht="15.75" customHeight="1">
      <c r="A813" s="3">
        <v>767.0</v>
      </c>
      <c r="B813" s="3" t="s">
        <v>2697</v>
      </c>
      <c r="C813" s="3" t="s">
        <v>2698</v>
      </c>
      <c r="D813" s="3" t="s">
        <v>2699</v>
      </c>
      <c r="E813" s="3" t="s">
        <v>2688</v>
      </c>
      <c r="F813" s="3" t="s">
        <v>2691</v>
      </c>
      <c r="G813" s="3">
        <v>320.9</v>
      </c>
      <c r="H813" s="3">
        <v>1.0</v>
      </c>
      <c r="I813" s="3">
        <v>21.0</v>
      </c>
      <c r="J813" s="3">
        <v>0.0</v>
      </c>
      <c r="K813" s="3" t="s">
        <v>1052</v>
      </c>
      <c r="M813" s="3" t="s">
        <v>1569</v>
      </c>
      <c r="O813" s="3" t="s">
        <v>78</v>
      </c>
      <c r="Q813" s="3" t="s">
        <v>1625</v>
      </c>
    </row>
    <row r="814" ht="15.75" customHeight="1">
      <c r="A814" s="3">
        <v>768.0</v>
      </c>
      <c r="B814" s="3" t="s">
        <v>2700</v>
      </c>
      <c r="C814" s="3" t="s">
        <v>2701</v>
      </c>
      <c r="D814" s="3" t="s">
        <v>2702</v>
      </c>
      <c r="K814" s="3" t="s">
        <v>862</v>
      </c>
      <c r="M814" s="3" t="s">
        <v>78</v>
      </c>
      <c r="O814" s="3" t="s">
        <v>1415</v>
      </c>
      <c r="Q814" s="3" t="s">
        <v>82</v>
      </c>
      <c r="S814" s="3" t="s">
        <v>2703</v>
      </c>
      <c r="U814" s="3" t="s">
        <v>2704</v>
      </c>
      <c r="W814" s="3" t="s">
        <v>2705</v>
      </c>
      <c r="Y814" s="3" t="s">
        <v>783</v>
      </c>
    </row>
    <row r="815" ht="15.75" customHeight="1">
      <c r="A815" s="3">
        <v>769.0</v>
      </c>
      <c r="B815" s="3" t="s">
        <v>2700</v>
      </c>
      <c r="C815" s="3" t="s">
        <v>2706</v>
      </c>
      <c r="D815" s="3" t="s">
        <v>2707</v>
      </c>
      <c r="E815" s="3" t="s">
        <v>2708</v>
      </c>
      <c r="K815" s="3" t="s">
        <v>862</v>
      </c>
      <c r="M815" s="3" t="s">
        <v>78</v>
      </c>
      <c r="O815" s="3" t="s">
        <v>1415</v>
      </c>
      <c r="Q815" s="3" t="s">
        <v>82</v>
      </c>
      <c r="S815" s="3" t="s">
        <v>2703</v>
      </c>
      <c r="U815" s="3" t="s">
        <v>2704</v>
      </c>
      <c r="W815" s="3" t="s">
        <v>2705</v>
      </c>
      <c r="Y815" s="3" t="s">
        <v>783</v>
      </c>
    </row>
    <row r="816" ht="15.75" customHeight="1">
      <c r="A816" s="3">
        <v>770.0</v>
      </c>
      <c r="B816" s="3" t="s">
        <v>2709</v>
      </c>
      <c r="C816" s="3" t="s">
        <v>2701</v>
      </c>
      <c r="D816" s="3" t="s">
        <v>2702</v>
      </c>
      <c r="E816" s="3" t="s">
        <v>2708</v>
      </c>
      <c r="F816" s="3" t="s">
        <v>2710</v>
      </c>
      <c r="G816" s="3">
        <v>232.23</v>
      </c>
      <c r="H816" s="3">
        <v>1.5</v>
      </c>
      <c r="I816" s="3">
        <v>75.3</v>
      </c>
      <c r="J816" s="3">
        <v>339.0</v>
      </c>
      <c r="K816" s="3" t="s">
        <v>79</v>
      </c>
      <c r="M816" s="3" t="s">
        <v>1735</v>
      </c>
      <c r="O816" s="3" t="s">
        <v>2711</v>
      </c>
      <c r="Q816" s="3" t="s">
        <v>82</v>
      </c>
    </row>
    <row r="817" ht="15.75" customHeight="1">
      <c r="A817" s="3">
        <v>771.0</v>
      </c>
      <c r="B817" s="3" t="s">
        <v>2709</v>
      </c>
      <c r="C817" s="3" t="s">
        <v>2701</v>
      </c>
      <c r="D817" s="3" t="s">
        <v>2702</v>
      </c>
      <c r="E817" s="3" t="s">
        <v>2708</v>
      </c>
      <c r="F817" s="3" t="s">
        <v>2710</v>
      </c>
      <c r="G817" s="3">
        <v>232.23</v>
      </c>
      <c r="H817" s="3">
        <v>1.5</v>
      </c>
      <c r="I817" s="3">
        <v>75.3</v>
      </c>
      <c r="J817" s="3">
        <v>339.0</v>
      </c>
      <c r="K817" s="3" t="s">
        <v>79</v>
      </c>
      <c r="M817" s="3" t="s">
        <v>1735</v>
      </c>
      <c r="O817" s="3" t="s">
        <v>2711</v>
      </c>
      <c r="Q817" s="3" t="s">
        <v>82</v>
      </c>
    </row>
    <row r="818" ht="15.75" customHeight="1">
      <c r="A818" s="3">
        <v>772.0</v>
      </c>
      <c r="B818" s="3" t="s">
        <v>2712</v>
      </c>
      <c r="C818" s="3" t="s">
        <v>2701</v>
      </c>
      <c r="D818" s="3" t="s">
        <v>2702</v>
      </c>
      <c r="E818" s="3" t="s">
        <v>2713</v>
      </c>
      <c r="K818" s="3" t="s">
        <v>1415</v>
      </c>
      <c r="M818" s="3" t="s">
        <v>79</v>
      </c>
      <c r="O818" s="3" t="s">
        <v>82</v>
      </c>
      <c r="Q818" s="3" t="s">
        <v>1237</v>
      </c>
      <c r="S818" s="3" t="s">
        <v>412</v>
      </c>
      <c r="U818" s="3" t="s">
        <v>78</v>
      </c>
    </row>
    <row r="819" ht="15.75" customHeight="1">
      <c r="A819" s="3">
        <v>773.0</v>
      </c>
      <c r="B819" s="3" t="s">
        <v>2712</v>
      </c>
      <c r="C819" s="3" t="s">
        <v>2714</v>
      </c>
      <c r="D819" s="3" t="s">
        <v>2715</v>
      </c>
      <c r="E819" s="3" t="s">
        <v>2716</v>
      </c>
      <c r="K819" s="3" t="s">
        <v>1415</v>
      </c>
      <c r="M819" s="3" t="s">
        <v>79</v>
      </c>
      <c r="O819" s="3" t="s">
        <v>82</v>
      </c>
      <c r="Q819" s="3" t="s">
        <v>1237</v>
      </c>
      <c r="S819" s="3" t="s">
        <v>2717</v>
      </c>
      <c r="U819" s="3" t="s">
        <v>78</v>
      </c>
    </row>
    <row r="820" ht="15.75" customHeight="1">
      <c r="A820" s="3">
        <v>774.0</v>
      </c>
      <c r="B820" s="3" t="s">
        <v>2718</v>
      </c>
      <c r="C820" s="3" t="s">
        <v>2719</v>
      </c>
      <c r="D820" s="3" t="s">
        <v>2720</v>
      </c>
      <c r="E820" s="3" t="s">
        <v>2721</v>
      </c>
      <c r="F820" s="3" t="s">
        <v>2722</v>
      </c>
      <c r="G820" s="3">
        <v>387.4</v>
      </c>
      <c r="H820" s="3">
        <v>3.0</v>
      </c>
      <c r="I820" s="3">
        <v>26.0</v>
      </c>
      <c r="J820" s="3">
        <v>0.0</v>
      </c>
      <c r="K820" s="3" t="s">
        <v>2723</v>
      </c>
      <c r="L820" s="3">
        <f t="shared" ref="L820:L823" si="122">1/2351.5</f>
        <v>0.000425260472</v>
      </c>
      <c r="M820" s="3" t="s">
        <v>2723</v>
      </c>
      <c r="N820" s="3">
        <f t="shared" ref="N820:N823" si="123">100/2351.5</f>
        <v>0.0425260472</v>
      </c>
      <c r="O820" s="3" t="s">
        <v>2724</v>
      </c>
      <c r="P820" s="3">
        <f t="shared" ref="P820:P823" si="124">0.5/2351.5</f>
        <v>0.000212630236</v>
      </c>
      <c r="Q820" s="3" t="s">
        <v>135</v>
      </c>
    </row>
    <row r="821" ht="15.75" customHeight="1">
      <c r="A821" s="3">
        <v>775.0</v>
      </c>
      <c r="B821" s="3" t="s">
        <v>2718</v>
      </c>
      <c r="C821" s="3" t="s">
        <v>2725</v>
      </c>
      <c r="D821" s="3" t="s">
        <v>2726</v>
      </c>
      <c r="E821" s="3" t="s">
        <v>2727</v>
      </c>
      <c r="K821" s="3" t="s">
        <v>2723</v>
      </c>
      <c r="L821" s="3">
        <f t="shared" si="122"/>
        <v>0.000425260472</v>
      </c>
      <c r="M821" s="3" t="s">
        <v>2723</v>
      </c>
      <c r="N821" s="3">
        <f t="shared" si="123"/>
        <v>0.0425260472</v>
      </c>
      <c r="O821" s="3" t="s">
        <v>2724</v>
      </c>
      <c r="P821" s="3">
        <f t="shared" si="124"/>
        <v>0.000212630236</v>
      </c>
      <c r="Q821" s="3" t="s">
        <v>135</v>
      </c>
    </row>
    <row r="822" ht="15.75" customHeight="1">
      <c r="A822" s="3">
        <v>776.0</v>
      </c>
      <c r="B822" s="3" t="s">
        <v>2728</v>
      </c>
      <c r="C822" s="3" t="s">
        <v>2719</v>
      </c>
      <c r="D822" s="3" t="s">
        <v>2720</v>
      </c>
      <c r="E822" s="3" t="s">
        <v>2729</v>
      </c>
      <c r="K822" s="3" t="s">
        <v>2723</v>
      </c>
      <c r="L822" s="3">
        <f t="shared" si="122"/>
        <v>0.000425260472</v>
      </c>
      <c r="M822" s="3" t="s">
        <v>2723</v>
      </c>
      <c r="N822" s="3">
        <f t="shared" si="123"/>
        <v>0.0425260472</v>
      </c>
      <c r="O822" s="3" t="s">
        <v>2724</v>
      </c>
      <c r="P822" s="3">
        <f t="shared" si="124"/>
        <v>0.000212630236</v>
      </c>
      <c r="Q822" s="3" t="s">
        <v>135</v>
      </c>
    </row>
    <row r="823" ht="15.75" customHeight="1">
      <c r="A823" s="3">
        <v>777.0</v>
      </c>
      <c r="B823" s="3" t="s">
        <v>2728</v>
      </c>
      <c r="C823" s="3" t="s">
        <v>2725</v>
      </c>
      <c r="D823" s="3" t="s">
        <v>2726</v>
      </c>
      <c r="E823" s="3" t="s">
        <v>2729</v>
      </c>
      <c r="F823" s="3" t="s">
        <v>2730</v>
      </c>
      <c r="G823" s="3">
        <v>340.3</v>
      </c>
      <c r="H823" s="3">
        <v>1.0</v>
      </c>
      <c r="I823" s="3">
        <v>22.0</v>
      </c>
      <c r="J823" s="3">
        <v>0.0</v>
      </c>
      <c r="K823" s="3" t="s">
        <v>2723</v>
      </c>
      <c r="L823" s="3">
        <f t="shared" si="122"/>
        <v>0.000425260472</v>
      </c>
      <c r="M823" s="3" t="s">
        <v>2723</v>
      </c>
      <c r="N823" s="3">
        <f t="shared" si="123"/>
        <v>0.0425260472</v>
      </c>
      <c r="O823" s="3" t="s">
        <v>2724</v>
      </c>
      <c r="P823" s="3">
        <f t="shared" si="124"/>
        <v>0.000212630236</v>
      </c>
      <c r="Q823" s="3" t="s">
        <v>135</v>
      </c>
    </row>
    <row r="824" ht="15.75" customHeight="1">
      <c r="A824" s="3">
        <v>778.0</v>
      </c>
      <c r="B824" s="3" t="s">
        <v>2731</v>
      </c>
      <c r="C824" s="3" t="s">
        <v>2719</v>
      </c>
      <c r="D824" s="3" t="s">
        <v>2720</v>
      </c>
      <c r="E824" s="3" t="s">
        <v>2732</v>
      </c>
    </row>
    <row r="825" ht="15.75" customHeight="1">
      <c r="A825" s="3">
        <v>779.0</v>
      </c>
      <c r="B825" s="3" t="s">
        <v>2733</v>
      </c>
      <c r="C825" s="3" t="s">
        <v>2719</v>
      </c>
      <c r="D825" s="3" t="s">
        <v>2720</v>
      </c>
      <c r="E825" s="3" t="s">
        <v>2734</v>
      </c>
      <c r="F825" s="3" t="s">
        <v>2735</v>
      </c>
      <c r="G825" s="3">
        <v>185.69</v>
      </c>
      <c r="H825" s="3">
        <v>2.0</v>
      </c>
      <c r="I825" s="3">
        <v>12.0</v>
      </c>
      <c r="J825" s="3">
        <v>0.0</v>
      </c>
    </row>
    <row r="826" ht="15.75" customHeight="1">
      <c r="A826" s="3">
        <v>780.0</v>
      </c>
      <c r="B826" s="3" t="s">
        <v>2736</v>
      </c>
      <c r="C826" s="3" t="s">
        <v>2737</v>
      </c>
      <c r="D826" s="3" t="s">
        <v>2738</v>
      </c>
      <c r="E826" s="3" t="s">
        <v>2739</v>
      </c>
      <c r="K826" s="3" t="s">
        <v>930</v>
      </c>
      <c r="M826" s="3" t="s">
        <v>82</v>
      </c>
      <c r="O826" s="3" t="s">
        <v>156</v>
      </c>
      <c r="Q826" s="3" t="s">
        <v>78</v>
      </c>
      <c r="S826" s="3" t="s">
        <v>469</v>
      </c>
    </row>
    <row r="827" ht="15.75" customHeight="1">
      <c r="A827" s="3">
        <v>781.0</v>
      </c>
      <c r="B827" s="3" t="s">
        <v>2736</v>
      </c>
      <c r="C827" s="3" t="s">
        <v>2737</v>
      </c>
      <c r="D827" s="3" t="s">
        <v>2738</v>
      </c>
      <c r="E827" s="3" t="s">
        <v>2740</v>
      </c>
      <c r="F827" s="3" t="s">
        <v>2741</v>
      </c>
      <c r="G827" s="3">
        <v>149.23</v>
      </c>
      <c r="H827" s="3">
        <v>1.9</v>
      </c>
      <c r="I827" s="3">
        <v>26.0</v>
      </c>
      <c r="J827" s="3">
        <v>112.0</v>
      </c>
      <c r="K827" s="3" t="s">
        <v>930</v>
      </c>
      <c r="M827" s="3" t="s">
        <v>82</v>
      </c>
      <c r="O827" s="3" t="s">
        <v>156</v>
      </c>
      <c r="Q827" s="3" t="s">
        <v>78</v>
      </c>
      <c r="S827" s="3" t="s">
        <v>469</v>
      </c>
    </row>
    <row r="828" ht="15.75" customHeight="1">
      <c r="A828" s="3">
        <v>782.0</v>
      </c>
      <c r="B828" s="3" t="s">
        <v>2742</v>
      </c>
      <c r="C828" s="3" t="s">
        <v>2743</v>
      </c>
      <c r="D828" s="3" t="s">
        <v>2744</v>
      </c>
      <c r="E828" s="3" t="s">
        <v>2740</v>
      </c>
      <c r="F828" s="3" t="s">
        <v>2741</v>
      </c>
      <c r="G828" s="3">
        <v>149.23</v>
      </c>
      <c r="H828" s="3">
        <v>1.9</v>
      </c>
      <c r="I828" s="3">
        <v>26.0</v>
      </c>
      <c r="J828" s="3">
        <v>112.0</v>
      </c>
    </row>
    <row r="829" ht="15.75" customHeight="1">
      <c r="A829" s="3">
        <v>783.0</v>
      </c>
      <c r="B829" s="3" t="s">
        <v>2745</v>
      </c>
      <c r="C829" s="3" t="s">
        <v>2746</v>
      </c>
      <c r="D829" s="3" t="s">
        <v>2747</v>
      </c>
      <c r="E829" s="3" t="s">
        <v>2734</v>
      </c>
      <c r="F829" s="3" t="s">
        <v>2735</v>
      </c>
      <c r="G829" s="3">
        <v>185.69</v>
      </c>
      <c r="H829" s="3">
        <v>2.0</v>
      </c>
      <c r="I829" s="3">
        <v>12.0</v>
      </c>
      <c r="J829" s="3">
        <v>0.0</v>
      </c>
      <c r="K829" s="3" t="s">
        <v>1456</v>
      </c>
      <c r="M829" s="3" t="s">
        <v>1537</v>
      </c>
      <c r="O829" s="3" t="s">
        <v>862</v>
      </c>
      <c r="Q829" s="3" t="s">
        <v>81</v>
      </c>
      <c r="S829" s="3" t="s">
        <v>585</v>
      </c>
      <c r="U829" s="3" t="s">
        <v>278</v>
      </c>
      <c r="W829" s="3" t="s">
        <v>120</v>
      </c>
      <c r="Y829" s="3" t="s">
        <v>2748</v>
      </c>
      <c r="AA829" s="3" t="s">
        <v>783</v>
      </c>
      <c r="AC829" s="3" t="s">
        <v>1636</v>
      </c>
    </row>
    <row r="830" ht="15.75" customHeight="1">
      <c r="A830" s="3">
        <v>784.0</v>
      </c>
      <c r="B830" s="3" t="s">
        <v>2749</v>
      </c>
      <c r="C830" s="3" t="s">
        <v>2750</v>
      </c>
      <c r="D830" s="3" t="s">
        <v>2751</v>
      </c>
      <c r="E830" s="3" t="s">
        <v>2734</v>
      </c>
      <c r="F830" s="3" t="s">
        <v>2735</v>
      </c>
      <c r="G830" s="3">
        <v>185.69</v>
      </c>
      <c r="H830" s="3">
        <v>2.0</v>
      </c>
      <c r="I830" s="3">
        <v>12.0</v>
      </c>
      <c r="J830" s="3">
        <v>0.0</v>
      </c>
      <c r="K830" s="3" t="s">
        <v>2752</v>
      </c>
      <c r="M830" s="3" t="s">
        <v>2753</v>
      </c>
      <c r="O830" s="3" t="s">
        <v>96</v>
      </c>
      <c r="Q830" s="3" t="s">
        <v>82</v>
      </c>
      <c r="S830" s="3" t="s">
        <v>280</v>
      </c>
      <c r="U830" s="3" t="s">
        <v>996</v>
      </c>
    </row>
    <row r="831" ht="15.75" customHeight="1">
      <c r="A831" s="3">
        <v>785.0</v>
      </c>
      <c r="B831" s="3" t="s">
        <v>2749</v>
      </c>
      <c r="C831" s="3" t="s">
        <v>2750</v>
      </c>
      <c r="D831" s="3" t="s">
        <v>2751</v>
      </c>
      <c r="E831" s="3" t="s">
        <v>2734</v>
      </c>
      <c r="F831" s="3" t="s">
        <v>2735</v>
      </c>
      <c r="G831" s="3">
        <v>185.69</v>
      </c>
      <c r="H831" s="3">
        <v>2.0</v>
      </c>
      <c r="I831" s="3">
        <v>12.0</v>
      </c>
      <c r="J831" s="3">
        <v>0.0</v>
      </c>
      <c r="K831" s="3" t="s">
        <v>2754</v>
      </c>
      <c r="M831" s="3" t="s">
        <v>2755</v>
      </c>
      <c r="O831" s="3" t="s">
        <v>96</v>
      </c>
      <c r="Q831" s="3" t="s">
        <v>82</v>
      </c>
      <c r="S831" s="3" t="s">
        <v>280</v>
      </c>
      <c r="U831" s="3" t="s">
        <v>996</v>
      </c>
    </row>
    <row r="832" ht="15.75" customHeight="1">
      <c r="A832" s="3">
        <v>786.0</v>
      </c>
      <c r="B832" s="3" t="s">
        <v>2756</v>
      </c>
      <c r="C832" s="3" t="s">
        <v>2757</v>
      </c>
      <c r="D832" s="3" t="s">
        <v>2758</v>
      </c>
      <c r="E832" s="3" t="s">
        <v>2734</v>
      </c>
      <c r="F832" s="3" t="s">
        <v>2735</v>
      </c>
      <c r="G832" s="3">
        <v>185.69</v>
      </c>
      <c r="H832" s="3">
        <v>2.0</v>
      </c>
      <c r="I832" s="3">
        <v>12.0</v>
      </c>
      <c r="J832" s="3">
        <v>0.0</v>
      </c>
      <c r="K832" s="3" t="s">
        <v>930</v>
      </c>
      <c r="M832" s="3" t="s">
        <v>787</v>
      </c>
      <c r="O832" s="3" t="s">
        <v>687</v>
      </c>
      <c r="Q832" s="3" t="s">
        <v>2759</v>
      </c>
    </row>
    <row r="833" ht="15.75" customHeight="1">
      <c r="A833" s="3">
        <v>787.0</v>
      </c>
      <c r="B833" s="3" t="s">
        <v>2756</v>
      </c>
      <c r="C833" s="3" t="s">
        <v>2757</v>
      </c>
      <c r="D833" s="3" t="s">
        <v>2758</v>
      </c>
      <c r="E833" s="3" t="s">
        <v>868</v>
      </c>
      <c r="F833" s="3" t="s">
        <v>869</v>
      </c>
      <c r="G833" s="3">
        <v>377.5</v>
      </c>
      <c r="H833" s="3">
        <v>3.0</v>
      </c>
      <c r="I833" s="3">
        <v>26.0</v>
      </c>
      <c r="J833" s="3">
        <v>0.0</v>
      </c>
      <c r="K833" s="3" t="s">
        <v>930</v>
      </c>
      <c r="M833" s="3" t="s">
        <v>787</v>
      </c>
      <c r="O833" s="3" t="s">
        <v>687</v>
      </c>
      <c r="Q833" s="3" t="s">
        <v>2759</v>
      </c>
    </row>
    <row r="834" ht="15.75" customHeight="1">
      <c r="A834" s="3">
        <v>788.0</v>
      </c>
      <c r="B834" s="3" t="s">
        <v>2760</v>
      </c>
      <c r="C834" s="3" t="s">
        <v>2757</v>
      </c>
      <c r="D834" s="3" t="s">
        <v>2758</v>
      </c>
      <c r="E834" s="3" t="s">
        <v>868</v>
      </c>
      <c r="F834" s="3" t="s">
        <v>869</v>
      </c>
      <c r="G834" s="3">
        <v>377.5</v>
      </c>
      <c r="H834" s="3">
        <v>3.0</v>
      </c>
      <c r="I834" s="3">
        <v>26.0</v>
      </c>
      <c r="J834" s="3">
        <v>0.0</v>
      </c>
      <c r="K834" s="3" t="s">
        <v>714</v>
      </c>
      <c r="M834" s="3" t="s">
        <v>83</v>
      </c>
      <c r="O834" s="3" t="s">
        <v>120</v>
      </c>
      <c r="Q834" s="3" t="s">
        <v>687</v>
      </c>
    </row>
    <row r="835" ht="15.75" customHeight="1">
      <c r="A835" s="3">
        <v>789.0</v>
      </c>
      <c r="B835" s="3" t="s">
        <v>2761</v>
      </c>
      <c r="C835" s="3" t="s">
        <v>2757</v>
      </c>
      <c r="D835" s="3" t="s">
        <v>2758</v>
      </c>
      <c r="E835" s="3" t="s">
        <v>868</v>
      </c>
      <c r="F835" s="3" t="s">
        <v>869</v>
      </c>
      <c r="G835" s="3">
        <v>377.5</v>
      </c>
      <c r="H835" s="3">
        <v>3.0</v>
      </c>
      <c r="I835" s="3">
        <v>26.0</v>
      </c>
      <c r="J835" s="3">
        <v>0.0</v>
      </c>
      <c r="K835" s="3" t="s">
        <v>714</v>
      </c>
      <c r="M835" s="3" t="s">
        <v>83</v>
      </c>
      <c r="O835" s="3" t="s">
        <v>120</v>
      </c>
      <c r="Q835" s="3" t="s">
        <v>687</v>
      </c>
    </row>
    <row r="836" ht="15.75" customHeight="1">
      <c r="A836" s="3">
        <v>790.0</v>
      </c>
      <c r="B836" s="3" t="s">
        <v>2762</v>
      </c>
      <c r="C836" s="3" t="s">
        <v>1406</v>
      </c>
      <c r="D836" s="3" t="s">
        <v>1407</v>
      </c>
      <c r="E836" s="3" t="s">
        <v>389</v>
      </c>
      <c r="F836" s="3" t="s">
        <v>390</v>
      </c>
      <c r="G836" s="3">
        <v>203.66</v>
      </c>
      <c r="H836" s="3">
        <v>4.0</v>
      </c>
      <c r="I836" s="3">
        <v>13.0</v>
      </c>
      <c r="J836" s="3">
        <v>0.0</v>
      </c>
      <c r="K836" s="3" t="s">
        <v>1408</v>
      </c>
      <c r="M836" s="3" t="s">
        <v>1409</v>
      </c>
    </row>
    <row r="837" ht="15.75" customHeight="1">
      <c r="A837" s="3">
        <v>791.0</v>
      </c>
      <c r="B837" s="3" t="s">
        <v>2762</v>
      </c>
      <c r="C837" s="3" t="s">
        <v>1406</v>
      </c>
      <c r="D837" s="3" t="s">
        <v>1407</v>
      </c>
      <c r="E837" s="3" t="s">
        <v>398</v>
      </c>
      <c r="F837" s="3" t="s">
        <v>399</v>
      </c>
      <c r="G837" s="3">
        <v>376.4</v>
      </c>
      <c r="H837" s="3">
        <v>5.0</v>
      </c>
      <c r="I837" s="3">
        <v>27.0</v>
      </c>
      <c r="J837" s="3">
        <v>0.0</v>
      </c>
      <c r="K837" s="3" t="s">
        <v>1408</v>
      </c>
      <c r="M837" s="3" t="s">
        <v>1409</v>
      </c>
    </row>
    <row r="838" ht="15.75" customHeight="1">
      <c r="A838" s="3">
        <v>792.0</v>
      </c>
      <c r="B838" s="3" t="s">
        <v>2763</v>
      </c>
      <c r="C838" s="3" t="s">
        <v>2764</v>
      </c>
      <c r="D838" s="3" t="s">
        <v>2765</v>
      </c>
      <c r="E838" s="3" t="s">
        <v>389</v>
      </c>
      <c r="F838" s="3" t="s">
        <v>390</v>
      </c>
      <c r="G838" s="3">
        <v>203.66</v>
      </c>
      <c r="H838" s="3">
        <v>4.0</v>
      </c>
      <c r="I838" s="3">
        <v>13.0</v>
      </c>
      <c r="J838" s="3">
        <v>0.0</v>
      </c>
      <c r="K838" s="3" t="s">
        <v>466</v>
      </c>
      <c r="M838" s="3" t="s">
        <v>1255</v>
      </c>
      <c r="O838" s="3" t="s">
        <v>82</v>
      </c>
      <c r="Q838" s="3" t="s">
        <v>78</v>
      </c>
      <c r="S838" s="3" t="s">
        <v>467</v>
      </c>
      <c r="U838" s="3" t="s">
        <v>278</v>
      </c>
      <c r="W838" s="3" t="s">
        <v>783</v>
      </c>
      <c r="Y838" s="3" t="s">
        <v>787</v>
      </c>
    </row>
    <row r="839" ht="15.75" customHeight="1">
      <c r="A839" s="3">
        <v>793.0</v>
      </c>
      <c r="B839" s="3" t="s">
        <v>2763</v>
      </c>
      <c r="C839" s="3" t="s">
        <v>2764</v>
      </c>
      <c r="D839" s="3" t="s">
        <v>2765</v>
      </c>
      <c r="E839" s="3" t="s">
        <v>2766</v>
      </c>
      <c r="K839" s="3" t="s">
        <v>466</v>
      </c>
      <c r="M839" s="3" t="s">
        <v>1255</v>
      </c>
      <c r="O839" s="3" t="s">
        <v>82</v>
      </c>
      <c r="Q839" s="3" t="s">
        <v>78</v>
      </c>
      <c r="S839" s="3" t="s">
        <v>467</v>
      </c>
      <c r="U839" s="3" t="s">
        <v>278</v>
      </c>
      <c r="W839" s="3" t="s">
        <v>783</v>
      </c>
      <c r="Y839" s="3" t="s">
        <v>787</v>
      </c>
    </row>
    <row r="840" ht="15.75" customHeight="1">
      <c r="A840" s="3">
        <v>794.0</v>
      </c>
      <c r="B840" s="3" t="s">
        <v>2767</v>
      </c>
      <c r="C840" s="3" t="s">
        <v>2768</v>
      </c>
      <c r="D840" s="3" t="s">
        <v>2769</v>
      </c>
      <c r="E840" s="3" t="s">
        <v>389</v>
      </c>
      <c r="F840" s="3" t="s">
        <v>390</v>
      </c>
      <c r="G840" s="3">
        <v>203.66</v>
      </c>
      <c r="H840" s="3">
        <v>4.0</v>
      </c>
      <c r="I840" s="3">
        <v>13.0</v>
      </c>
      <c r="J840" s="3">
        <v>0.0</v>
      </c>
      <c r="K840" s="3" t="s">
        <v>2770</v>
      </c>
      <c r="M840" s="3" t="s">
        <v>1932</v>
      </c>
    </row>
    <row r="841" ht="15.75" customHeight="1">
      <c r="A841" s="3">
        <v>795.0</v>
      </c>
      <c r="B841" s="3" t="s">
        <v>2767</v>
      </c>
      <c r="C841" s="3" t="s">
        <v>2768</v>
      </c>
      <c r="D841" s="3" t="s">
        <v>2769</v>
      </c>
      <c r="E841" s="3" t="s">
        <v>389</v>
      </c>
      <c r="F841" s="3" t="s">
        <v>390</v>
      </c>
      <c r="G841" s="3">
        <v>203.66</v>
      </c>
      <c r="H841" s="3">
        <v>4.0</v>
      </c>
      <c r="I841" s="3">
        <v>13.0</v>
      </c>
      <c r="J841" s="3">
        <v>0.0</v>
      </c>
      <c r="K841" s="3" t="s">
        <v>2770</v>
      </c>
      <c r="M841" s="3" t="s">
        <v>1932</v>
      </c>
    </row>
    <row r="842" ht="15.75" customHeight="1">
      <c r="A842" s="3">
        <v>796.0</v>
      </c>
      <c r="B842" s="3" t="s">
        <v>2771</v>
      </c>
      <c r="C842" s="3" t="s">
        <v>2772</v>
      </c>
      <c r="D842" s="3" t="s">
        <v>2773</v>
      </c>
      <c r="E842" s="3" t="s">
        <v>389</v>
      </c>
      <c r="F842" s="3" t="s">
        <v>390</v>
      </c>
      <c r="G842" s="3">
        <v>203.66</v>
      </c>
      <c r="H842" s="3">
        <v>4.0</v>
      </c>
      <c r="I842" s="3">
        <v>13.0</v>
      </c>
      <c r="J842" s="3">
        <v>0.0</v>
      </c>
    </row>
    <row r="843" ht="15.75" customHeight="1">
      <c r="A843" s="3">
        <v>797.0</v>
      </c>
      <c r="B843" s="3" t="s">
        <v>2774</v>
      </c>
      <c r="C843" s="3" t="s">
        <v>2775</v>
      </c>
      <c r="D843" s="3" t="s">
        <v>610</v>
      </c>
      <c r="E843" s="3" t="s">
        <v>389</v>
      </c>
      <c r="F843" s="3" t="s">
        <v>390</v>
      </c>
      <c r="G843" s="3">
        <v>203.66</v>
      </c>
      <c r="H843" s="3">
        <v>4.0</v>
      </c>
      <c r="I843" s="3">
        <v>13.0</v>
      </c>
      <c r="J843" s="3">
        <v>0.0</v>
      </c>
      <c r="K843" s="3" t="s">
        <v>1040</v>
      </c>
      <c r="M843" s="3" t="s">
        <v>2776</v>
      </c>
      <c r="O843" s="3" t="s">
        <v>2777</v>
      </c>
      <c r="Q843" s="3" t="s">
        <v>82</v>
      </c>
      <c r="S843" s="3" t="s">
        <v>84</v>
      </c>
      <c r="U843" s="3" t="s">
        <v>741</v>
      </c>
      <c r="W843" s="3" t="s">
        <v>79</v>
      </c>
    </row>
    <row r="844" ht="15.75" customHeight="1">
      <c r="A844" s="3">
        <v>798.0</v>
      </c>
      <c r="B844" s="3" t="s">
        <v>2774</v>
      </c>
      <c r="C844" s="3" t="s">
        <v>2775</v>
      </c>
      <c r="D844" s="3" t="s">
        <v>610</v>
      </c>
      <c r="E844" s="3" t="s">
        <v>389</v>
      </c>
      <c r="F844" s="3" t="s">
        <v>390</v>
      </c>
      <c r="G844" s="3">
        <v>203.66</v>
      </c>
      <c r="H844" s="3">
        <v>4.0</v>
      </c>
      <c r="I844" s="3">
        <v>13.0</v>
      </c>
      <c r="J844" s="3">
        <v>0.0</v>
      </c>
      <c r="K844" s="3" t="s">
        <v>1040</v>
      </c>
      <c r="M844" s="3" t="s">
        <v>2776</v>
      </c>
      <c r="O844" s="3" t="s">
        <v>2777</v>
      </c>
      <c r="Q844" s="3" t="s">
        <v>82</v>
      </c>
      <c r="S844" s="3" t="s">
        <v>84</v>
      </c>
      <c r="U844" s="3" t="s">
        <v>741</v>
      </c>
      <c r="W844" s="3" t="s">
        <v>79</v>
      </c>
    </row>
    <row r="845" ht="15.75" customHeight="1">
      <c r="A845" s="3">
        <v>799.0</v>
      </c>
      <c r="B845" s="3" t="s">
        <v>2778</v>
      </c>
      <c r="C845" s="3" t="s">
        <v>2775</v>
      </c>
      <c r="D845" s="3" t="s">
        <v>610</v>
      </c>
      <c r="K845" s="3" t="s">
        <v>145</v>
      </c>
      <c r="M845" s="3" t="s">
        <v>2779</v>
      </c>
      <c r="O845" s="3" t="s">
        <v>70</v>
      </c>
      <c r="Q845" s="3" t="s">
        <v>294</v>
      </c>
      <c r="S845" s="3" t="s">
        <v>67</v>
      </c>
      <c r="U845" s="3" t="s">
        <v>264</v>
      </c>
    </row>
    <row r="846" ht="15.75" customHeight="1">
      <c r="A846" s="3">
        <v>800.0</v>
      </c>
      <c r="B846" s="3" t="s">
        <v>2778</v>
      </c>
      <c r="C846" s="3" t="s">
        <v>2775</v>
      </c>
      <c r="D846" s="3" t="s">
        <v>610</v>
      </c>
      <c r="E846" s="3" t="s">
        <v>2780</v>
      </c>
      <c r="F846" s="3" t="s">
        <v>2781</v>
      </c>
      <c r="G846" s="3">
        <v>390.9</v>
      </c>
      <c r="H846" s="3">
        <v>2.0</v>
      </c>
      <c r="I846" s="3">
        <v>27.0</v>
      </c>
      <c r="J846" s="3">
        <v>0.0</v>
      </c>
      <c r="K846" s="3" t="s">
        <v>145</v>
      </c>
      <c r="M846" s="3" t="s">
        <v>2779</v>
      </c>
      <c r="O846" s="3" t="s">
        <v>70</v>
      </c>
      <c r="Q846" s="3" t="s">
        <v>294</v>
      </c>
      <c r="S846" s="3" t="s">
        <v>67</v>
      </c>
      <c r="U846" s="3" t="s">
        <v>264</v>
      </c>
    </row>
    <row r="847" ht="15.75" customHeight="1">
      <c r="A847" s="3">
        <v>801.0</v>
      </c>
      <c r="B847" s="3" t="s">
        <v>2782</v>
      </c>
      <c r="C847" s="3" t="s">
        <v>2783</v>
      </c>
      <c r="D847" s="3" t="s">
        <v>2784</v>
      </c>
      <c r="E847" s="3" t="s">
        <v>2785</v>
      </c>
      <c r="F847" s="3" t="s">
        <v>2786</v>
      </c>
      <c r="G847" s="3">
        <v>203.66</v>
      </c>
      <c r="H847" s="3">
        <v>4.0</v>
      </c>
      <c r="I847" s="3">
        <v>13.0</v>
      </c>
      <c r="J847" s="3">
        <v>0.0</v>
      </c>
      <c r="K847" s="3" t="s">
        <v>2152</v>
      </c>
      <c r="M847" s="3" t="s">
        <v>2787</v>
      </c>
      <c r="O847" s="3" t="s">
        <v>2155</v>
      </c>
      <c r="Q847" s="3" t="s">
        <v>2788</v>
      </c>
      <c r="S847" s="3" t="s">
        <v>2789</v>
      </c>
      <c r="U847" s="3" t="s">
        <v>2483</v>
      </c>
      <c r="W847" s="3" t="s">
        <v>170</v>
      </c>
    </row>
    <row r="848" ht="15.75" customHeight="1">
      <c r="A848" s="3">
        <v>802.0</v>
      </c>
      <c r="B848" s="3" t="s">
        <v>2782</v>
      </c>
      <c r="C848" s="3" t="s">
        <v>2783</v>
      </c>
      <c r="D848" s="3" t="s">
        <v>2784</v>
      </c>
      <c r="E848" s="3" t="s">
        <v>2766</v>
      </c>
      <c r="F848" s="3" t="s">
        <v>2790</v>
      </c>
      <c r="G848" s="3">
        <v>401.5</v>
      </c>
      <c r="H848" s="3">
        <v>2.0</v>
      </c>
      <c r="I848" s="3">
        <v>29.0</v>
      </c>
      <c r="J848" s="3">
        <v>0.0</v>
      </c>
      <c r="K848" s="3" t="s">
        <v>2152</v>
      </c>
      <c r="M848" s="3" t="s">
        <v>2787</v>
      </c>
      <c r="O848" s="3" t="s">
        <v>2155</v>
      </c>
      <c r="Q848" s="3" t="s">
        <v>2791</v>
      </c>
      <c r="S848" s="3" t="s">
        <v>2792</v>
      </c>
      <c r="U848" s="3" t="s">
        <v>2483</v>
      </c>
      <c r="W848" s="3" t="s">
        <v>170</v>
      </c>
    </row>
    <row r="849" ht="15.75" customHeight="1">
      <c r="A849" s="3">
        <v>803.0</v>
      </c>
      <c r="B849" s="3" t="s">
        <v>2793</v>
      </c>
      <c r="C849" s="3" t="s">
        <v>2794</v>
      </c>
      <c r="E849" s="3" t="s">
        <v>2716</v>
      </c>
      <c r="F849" s="3" t="s">
        <v>2795</v>
      </c>
      <c r="G849" s="3">
        <v>2639.2</v>
      </c>
      <c r="H849" s="3">
        <v>-14.0</v>
      </c>
      <c r="I849" s="3">
        <v>1310.0</v>
      </c>
      <c r="J849" s="3">
        <v>5480.0</v>
      </c>
      <c r="K849" s="3" t="s">
        <v>2796</v>
      </c>
      <c r="M849" s="3" t="s">
        <v>2797</v>
      </c>
      <c r="O849" s="3" t="s">
        <v>1126</v>
      </c>
    </row>
    <row r="850" ht="15.75" customHeight="1">
      <c r="A850" s="3">
        <v>804.0</v>
      </c>
      <c r="B850" s="3" t="s">
        <v>2798</v>
      </c>
      <c r="C850" s="3" t="s">
        <v>2799</v>
      </c>
      <c r="D850" s="3" t="s">
        <v>2268</v>
      </c>
      <c r="E850" s="3" t="s">
        <v>2800</v>
      </c>
      <c r="F850" s="3" t="s">
        <v>2801</v>
      </c>
      <c r="G850" s="3">
        <v>352.3</v>
      </c>
      <c r="H850" s="3">
        <v>1.0</v>
      </c>
      <c r="I850" s="3">
        <v>21.0</v>
      </c>
      <c r="J850" s="3">
        <v>0.0</v>
      </c>
      <c r="K850" s="3" t="s">
        <v>135</v>
      </c>
      <c r="M850" s="3" t="s">
        <v>133</v>
      </c>
    </row>
    <row r="851" ht="15.75" customHeight="1">
      <c r="A851" s="3">
        <v>805.0</v>
      </c>
      <c r="B851" s="3" t="s">
        <v>2802</v>
      </c>
      <c r="C851" s="3" t="s">
        <v>2799</v>
      </c>
      <c r="D851" s="3" t="s">
        <v>2268</v>
      </c>
      <c r="E851" s="3" t="s">
        <v>2803</v>
      </c>
      <c r="K851" s="3" t="s">
        <v>135</v>
      </c>
      <c r="M851" s="3" t="s">
        <v>133</v>
      </c>
    </row>
    <row r="852" ht="15.75" customHeight="1">
      <c r="A852" s="3">
        <v>806.0</v>
      </c>
      <c r="B852" s="3" t="s">
        <v>2804</v>
      </c>
      <c r="C852" s="3" t="s">
        <v>2799</v>
      </c>
      <c r="D852" s="3" t="s">
        <v>2268</v>
      </c>
      <c r="E852" s="3" t="s">
        <v>2805</v>
      </c>
      <c r="F852" s="3" t="s">
        <v>2806</v>
      </c>
      <c r="G852" s="3">
        <v>252.27</v>
      </c>
      <c r="H852" s="3">
        <v>2.5</v>
      </c>
      <c r="I852" s="3">
        <v>58.2</v>
      </c>
      <c r="J852" s="3">
        <v>350.0</v>
      </c>
      <c r="K852" s="3" t="s">
        <v>135</v>
      </c>
      <c r="M852" s="3" t="s">
        <v>133</v>
      </c>
    </row>
    <row r="853" ht="15.75" customHeight="1">
      <c r="A853" s="3">
        <v>807.0</v>
      </c>
      <c r="B853" s="3" t="s">
        <v>2807</v>
      </c>
      <c r="C853" s="3" t="s">
        <v>2799</v>
      </c>
      <c r="D853" s="3" t="s">
        <v>2268</v>
      </c>
      <c r="E853" s="3" t="s">
        <v>2805</v>
      </c>
      <c r="F853" s="3" t="s">
        <v>2806</v>
      </c>
      <c r="G853" s="3">
        <v>252.27</v>
      </c>
      <c r="H853" s="3">
        <v>2.5</v>
      </c>
      <c r="I853" s="3">
        <v>58.2</v>
      </c>
      <c r="J853" s="3">
        <v>350.0</v>
      </c>
      <c r="K853" s="3" t="s">
        <v>135</v>
      </c>
      <c r="M853" s="3" t="s">
        <v>133</v>
      </c>
    </row>
    <row r="854" ht="15.75" customHeight="1">
      <c r="A854" s="3">
        <v>808.0</v>
      </c>
      <c r="B854" s="3" t="s">
        <v>2808</v>
      </c>
      <c r="C854" s="3" t="s">
        <v>2799</v>
      </c>
      <c r="D854" s="3" t="s">
        <v>2268</v>
      </c>
      <c r="E854" s="3" t="s">
        <v>2805</v>
      </c>
      <c r="F854" s="3" t="s">
        <v>2806</v>
      </c>
      <c r="G854" s="3">
        <v>252.27</v>
      </c>
      <c r="H854" s="3">
        <v>2.5</v>
      </c>
      <c r="I854" s="3">
        <v>58.2</v>
      </c>
      <c r="J854" s="3">
        <v>350.0</v>
      </c>
      <c r="K854" s="3" t="s">
        <v>135</v>
      </c>
      <c r="M854" s="3" t="s">
        <v>133</v>
      </c>
    </row>
    <row r="855" ht="15.75" customHeight="1">
      <c r="A855" s="3">
        <v>809.0</v>
      </c>
      <c r="B855" s="3" t="s">
        <v>2809</v>
      </c>
      <c r="C855" s="3" t="s">
        <v>2810</v>
      </c>
      <c r="D855" s="3" t="s">
        <v>550</v>
      </c>
      <c r="E855" s="3" t="s">
        <v>2805</v>
      </c>
      <c r="F855" s="3" t="s">
        <v>2806</v>
      </c>
      <c r="G855" s="3">
        <v>252.27</v>
      </c>
      <c r="H855" s="3">
        <v>2.5</v>
      </c>
      <c r="I855" s="3">
        <v>58.2</v>
      </c>
      <c r="J855" s="3">
        <v>350.0</v>
      </c>
      <c r="K855" s="3" t="s">
        <v>135</v>
      </c>
      <c r="M855" s="3" t="s">
        <v>133</v>
      </c>
    </row>
    <row r="856" ht="15.75" customHeight="1">
      <c r="A856" s="3">
        <v>810.0</v>
      </c>
      <c r="B856" s="3" t="s">
        <v>2809</v>
      </c>
      <c r="C856" s="3" t="s">
        <v>2811</v>
      </c>
      <c r="D856" s="3" t="s">
        <v>2811</v>
      </c>
      <c r="E856" s="3" t="s">
        <v>2805</v>
      </c>
      <c r="F856" s="3" t="s">
        <v>2806</v>
      </c>
      <c r="G856" s="3">
        <v>252.27</v>
      </c>
      <c r="H856" s="3">
        <v>2.5</v>
      </c>
      <c r="I856" s="3">
        <v>58.2</v>
      </c>
      <c r="J856" s="3">
        <v>350.0</v>
      </c>
      <c r="K856" s="3" t="s">
        <v>135</v>
      </c>
      <c r="M856" s="3" t="s">
        <v>133</v>
      </c>
    </row>
    <row r="857" ht="15.75" customHeight="1">
      <c r="A857" s="3">
        <v>811.0</v>
      </c>
      <c r="B857" s="3" t="s">
        <v>2809</v>
      </c>
      <c r="C857" s="3" t="s">
        <v>2812</v>
      </c>
      <c r="D857" s="3" t="s">
        <v>2812</v>
      </c>
      <c r="E857" s="3" t="s">
        <v>2805</v>
      </c>
      <c r="F857" s="3" t="s">
        <v>2806</v>
      </c>
      <c r="G857" s="3">
        <v>252.27</v>
      </c>
      <c r="H857" s="3">
        <v>2.5</v>
      </c>
      <c r="I857" s="3">
        <v>58.2</v>
      </c>
      <c r="J857" s="3">
        <v>350.0</v>
      </c>
      <c r="K857" s="3" t="s">
        <v>135</v>
      </c>
      <c r="M857" s="3" t="s">
        <v>133</v>
      </c>
    </row>
    <row r="858" ht="15.75" customHeight="1">
      <c r="A858" s="3">
        <v>812.0</v>
      </c>
      <c r="B858" s="3" t="s">
        <v>2809</v>
      </c>
      <c r="C858" s="3" t="s">
        <v>2813</v>
      </c>
      <c r="D858" s="3" t="s">
        <v>2635</v>
      </c>
      <c r="E858" s="3" t="s">
        <v>2805</v>
      </c>
      <c r="F858" s="3" t="s">
        <v>2806</v>
      </c>
      <c r="G858" s="3">
        <v>252.27</v>
      </c>
      <c r="H858" s="3">
        <v>2.5</v>
      </c>
      <c r="I858" s="3">
        <v>58.2</v>
      </c>
      <c r="J858" s="3">
        <v>350.0</v>
      </c>
      <c r="K858" s="3" t="s">
        <v>135</v>
      </c>
      <c r="M858" s="3" t="s">
        <v>133</v>
      </c>
    </row>
    <row r="859" ht="15.75" customHeight="1">
      <c r="A859" s="3">
        <v>813.0</v>
      </c>
      <c r="B859" s="3" t="s">
        <v>2809</v>
      </c>
      <c r="C859" s="3" t="s">
        <v>2633</v>
      </c>
      <c r="D859" s="3" t="s">
        <v>2633</v>
      </c>
      <c r="K859" s="3" t="s">
        <v>135</v>
      </c>
      <c r="M859" s="3" t="s">
        <v>133</v>
      </c>
    </row>
    <row r="860" ht="15.75" customHeight="1">
      <c r="A860" s="3">
        <v>814.0</v>
      </c>
      <c r="B860" s="3" t="s">
        <v>2814</v>
      </c>
      <c r="C860" s="3" t="s">
        <v>2815</v>
      </c>
      <c r="D860" s="3" t="s">
        <v>2812</v>
      </c>
      <c r="E860" s="3" t="s">
        <v>2108</v>
      </c>
      <c r="F860" s="3" t="s">
        <v>2114</v>
      </c>
      <c r="G860" s="3">
        <v>369.4</v>
      </c>
      <c r="H860" s="3">
        <v>2.8</v>
      </c>
      <c r="I860" s="3">
        <v>87.1</v>
      </c>
      <c r="J860" s="3">
        <v>480.0</v>
      </c>
      <c r="K860" s="3" t="s">
        <v>135</v>
      </c>
      <c r="M860" s="3" t="s">
        <v>133</v>
      </c>
    </row>
    <row r="861" ht="15.75" customHeight="1">
      <c r="A861" s="3">
        <v>814.0</v>
      </c>
      <c r="B861" s="3" t="s">
        <v>2814</v>
      </c>
      <c r="C861" s="3" t="s">
        <v>2815</v>
      </c>
      <c r="D861" s="3" t="s">
        <v>2812</v>
      </c>
      <c r="E861" s="3" t="s">
        <v>2636</v>
      </c>
      <c r="K861" s="3" t="s">
        <v>135</v>
      </c>
      <c r="M861" s="3" t="s">
        <v>133</v>
      </c>
    </row>
    <row r="862" ht="15.75" customHeight="1">
      <c r="A862" s="3">
        <v>815.0</v>
      </c>
      <c r="B862" s="3" t="s">
        <v>2814</v>
      </c>
      <c r="C862" s="3" t="s">
        <v>550</v>
      </c>
      <c r="D862" s="3" t="s">
        <v>550</v>
      </c>
      <c r="E862" s="3" t="s">
        <v>2639</v>
      </c>
      <c r="K862" s="3" t="s">
        <v>135</v>
      </c>
      <c r="M862" s="3" t="s">
        <v>133</v>
      </c>
    </row>
    <row r="863" ht="15.75" customHeight="1">
      <c r="A863" s="3">
        <v>816.0</v>
      </c>
      <c r="B863" s="3" t="s">
        <v>2814</v>
      </c>
      <c r="C863" s="3" t="s">
        <v>2816</v>
      </c>
      <c r="D863" s="3" t="s">
        <v>2817</v>
      </c>
      <c r="E863" s="3" t="s">
        <v>2818</v>
      </c>
      <c r="K863" s="3" t="s">
        <v>135</v>
      </c>
      <c r="M863" s="3" t="s">
        <v>133</v>
      </c>
    </row>
    <row r="864" ht="15.75" customHeight="1">
      <c r="A864" s="3">
        <v>817.0</v>
      </c>
      <c r="B864" s="3" t="s">
        <v>2814</v>
      </c>
      <c r="C864" s="3" t="s">
        <v>2635</v>
      </c>
      <c r="D864" s="3" t="s">
        <v>2635</v>
      </c>
      <c r="E864" s="3" t="s">
        <v>2118</v>
      </c>
      <c r="F864" s="3" t="s">
        <v>2819</v>
      </c>
      <c r="G864" s="3">
        <v>204.22</v>
      </c>
      <c r="H864" s="3">
        <v>1.0</v>
      </c>
      <c r="I864" s="3">
        <v>49.4</v>
      </c>
      <c r="J864" s="3">
        <v>272.0</v>
      </c>
      <c r="K864" s="3" t="s">
        <v>135</v>
      </c>
      <c r="M864" s="3" t="s">
        <v>133</v>
      </c>
    </row>
    <row r="865" ht="15.75" customHeight="1">
      <c r="A865" s="3">
        <v>817.0</v>
      </c>
      <c r="B865" s="3" t="s">
        <v>2814</v>
      </c>
      <c r="C865" s="3" t="s">
        <v>2635</v>
      </c>
      <c r="D865" s="3" t="s">
        <v>2635</v>
      </c>
      <c r="E865" s="3" t="s">
        <v>1953</v>
      </c>
      <c r="K865" s="3" t="s">
        <v>135</v>
      </c>
      <c r="M865" s="3" t="s">
        <v>133</v>
      </c>
    </row>
    <row r="866" ht="15.75" customHeight="1">
      <c r="A866" s="3">
        <v>818.0</v>
      </c>
      <c r="B866" s="3" t="s">
        <v>2814</v>
      </c>
      <c r="C866" s="3" t="s">
        <v>2820</v>
      </c>
      <c r="D866" s="3" t="s">
        <v>2820</v>
      </c>
      <c r="E866" s="3" t="s">
        <v>2118</v>
      </c>
      <c r="F866" s="3" t="s">
        <v>2819</v>
      </c>
      <c r="G866" s="3">
        <v>204.22</v>
      </c>
      <c r="H866" s="3">
        <v>1.0</v>
      </c>
      <c r="I866" s="3">
        <v>49.4</v>
      </c>
      <c r="J866" s="3">
        <v>272.0</v>
      </c>
      <c r="K866" s="3" t="s">
        <v>135</v>
      </c>
      <c r="M866" s="3" t="s">
        <v>133</v>
      </c>
    </row>
    <row r="867" ht="15.75" customHeight="1">
      <c r="A867" s="3">
        <v>818.0</v>
      </c>
      <c r="B867" s="3" t="s">
        <v>2814</v>
      </c>
      <c r="C867" s="3" t="s">
        <v>2820</v>
      </c>
      <c r="D867" s="3" t="s">
        <v>2820</v>
      </c>
      <c r="E867" s="3" t="s">
        <v>2821</v>
      </c>
      <c r="K867" s="3" t="s">
        <v>135</v>
      </c>
      <c r="M867" s="3" t="s">
        <v>133</v>
      </c>
    </row>
    <row r="868" ht="15.75" customHeight="1">
      <c r="A868" s="3">
        <v>819.0</v>
      </c>
      <c r="B868" s="3" t="s">
        <v>2814</v>
      </c>
      <c r="C868" s="3" t="s">
        <v>2633</v>
      </c>
      <c r="D868" s="3" t="s">
        <v>2633</v>
      </c>
      <c r="E868" s="3" t="s">
        <v>1035</v>
      </c>
      <c r="K868" s="3" t="s">
        <v>135</v>
      </c>
      <c r="M868" s="3" t="s">
        <v>133</v>
      </c>
    </row>
    <row r="869" ht="15.75" customHeight="1">
      <c r="A869" s="3">
        <v>820.0</v>
      </c>
      <c r="B869" s="3" t="s">
        <v>2822</v>
      </c>
      <c r="C869" s="3" t="s">
        <v>2823</v>
      </c>
      <c r="D869" s="3" t="s">
        <v>2824</v>
      </c>
      <c r="E869" s="3" t="s">
        <v>1024</v>
      </c>
      <c r="K869" s="3" t="s">
        <v>550</v>
      </c>
      <c r="M869" s="3" t="s">
        <v>2825</v>
      </c>
    </row>
    <row r="870" ht="15.75" customHeight="1">
      <c r="A870" s="3">
        <v>821.0</v>
      </c>
      <c r="B870" s="3" t="s">
        <v>2822</v>
      </c>
      <c r="C870" s="3" t="s">
        <v>2823</v>
      </c>
      <c r="D870" s="3" t="s">
        <v>2824</v>
      </c>
      <c r="E870" s="3" t="s">
        <v>2826</v>
      </c>
      <c r="K870" s="3" t="s">
        <v>550</v>
      </c>
      <c r="M870" s="3" t="s">
        <v>2825</v>
      </c>
    </row>
    <row r="871" ht="15.75" customHeight="1">
      <c r="A871" s="3">
        <v>822.0</v>
      </c>
      <c r="B871" s="3" t="s">
        <v>2827</v>
      </c>
      <c r="C871" s="3" t="s">
        <v>2823</v>
      </c>
      <c r="D871" s="3" t="s">
        <v>2824</v>
      </c>
      <c r="E871" s="3" t="s">
        <v>2828</v>
      </c>
      <c r="K871" s="3" t="s">
        <v>2823</v>
      </c>
      <c r="M871" s="3" t="s">
        <v>460</v>
      </c>
      <c r="O871" s="3" t="s">
        <v>405</v>
      </c>
      <c r="Q871" s="3" t="s">
        <v>406</v>
      </c>
    </row>
    <row r="872" ht="15.75" customHeight="1">
      <c r="A872" s="3">
        <v>823.0</v>
      </c>
      <c r="B872" s="3" t="s">
        <v>2827</v>
      </c>
      <c r="C872" s="3" t="s">
        <v>2823</v>
      </c>
      <c r="D872" s="3" t="s">
        <v>2824</v>
      </c>
      <c r="E872" s="3" t="s">
        <v>2828</v>
      </c>
      <c r="K872" s="3" t="s">
        <v>2823</v>
      </c>
      <c r="M872" s="3" t="s">
        <v>460</v>
      </c>
      <c r="O872" s="3" t="s">
        <v>405</v>
      </c>
      <c r="Q872" s="3" t="s">
        <v>406</v>
      </c>
    </row>
    <row r="873" ht="15.75" customHeight="1">
      <c r="A873" s="3">
        <v>824.0</v>
      </c>
      <c r="B873" s="3" t="s">
        <v>2829</v>
      </c>
      <c r="C873" s="3" t="s">
        <v>2830</v>
      </c>
      <c r="D873" s="3" t="s">
        <v>2831</v>
      </c>
      <c r="E873" s="3" t="s">
        <v>2828</v>
      </c>
      <c r="K873" s="3" t="s">
        <v>969</v>
      </c>
      <c r="M873" s="3" t="s">
        <v>2832</v>
      </c>
      <c r="O873" s="3" t="s">
        <v>715</v>
      </c>
      <c r="Q873" s="3" t="s">
        <v>120</v>
      </c>
      <c r="S873" s="3" t="s">
        <v>1043</v>
      </c>
    </row>
    <row r="874" ht="15.75" customHeight="1">
      <c r="A874" s="3">
        <v>825.0</v>
      </c>
      <c r="B874" s="3" t="s">
        <v>2829</v>
      </c>
      <c r="C874" s="3" t="s">
        <v>2830</v>
      </c>
      <c r="D874" s="3" t="s">
        <v>2831</v>
      </c>
      <c r="E874" s="3" t="s">
        <v>2833</v>
      </c>
      <c r="K874" s="3" t="s">
        <v>969</v>
      </c>
      <c r="M874" s="3" t="s">
        <v>2834</v>
      </c>
      <c r="O874" s="3" t="s">
        <v>715</v>
      </c>
      <c r="Q874" s="3" t="s">
        <v>120</v>
      </c>
      <c r="S874" s="3" t="s">
        <v>1043</v>
      </c>
    </row>
    <row r="875" ht="15.75" customHeight="1">
      <c r="A875" s="3">
        <v>826.0</v>
      </c>
      <c r="B875" s="3" t="s">
        <v>2835</v>
      </c>
      <c r="C875" s="3" t="s">
        <v>2836</v>
      </c>
      <c r="D875" s="3" t="s">
        <v>2837</v>
      </c>
      <c r="E875" s="3" t="s">
        <v>2833</v>
      </c>
      <c r="F875" s="3" t="s">
        <v>2838</v>
      </c>
      <c r="G875" s="3">
        <v>357.34</v>
      </c>
      <c r="H875" s="3">
        <v>5.0</v>
      </c>
      <c r="I875" s="3">
        <v>24.0</v>
      </c>
      <c r="J875" s="3">
        <v>0.0</v>
      </c>
      <c r="K875" s="3" t="s">
        <v>135</v>
      </c>
      <c r="M875" s="3" t="s">
        <v>406</v>
      </c>
    </row>
    <row r="876" ht="15.75" customHeight="1">
      <c r="A876" s="3">
        <v>827.0</v>
      </c>
      <c r="B876" s="3" t="s">
        <v>2835</v>
      </c>
      <c r="C876" s="3" t="s">
        <v>2836</v>
      </c>
      <c r="D876" s="3" t="s">
        <v>2837</v>
      </c>
      <c r="E876" s="3" t="s">
        <v>2839</v>
      </c>
      <c r="K876" s="3" t="s">
        <v>135</v>
      </c>
      <c r="M876" s="3" t="s">
        <v>406</v>
      </c>
    </row>
    <row r="877" ht="15.75" customHeight="1">
      <c r="A877" s="3">
        <v>828.0</v>
      </c>
      <c r="B877" s="3" t="s">
        <v>2840</v>
      </c>
      <c r="C877" s="3" t="s">
        <v>2841</v>
      </c>
      <c r="D877" s="3" t="s">
        <v>2842</v>
      </c>
      <c r="E877" s="3" t="s">
        <v>2843</v>
      </c>
      <c r="K877" s="3" t="s">
        <v>82</v>
      </c>
      <c r="M877" s="3" t="s">
        <v>78</v>
      </c>
    </row>
    <row r="878" ht="15.75" customHeight="1">
      <c r="A878" s="3">
        <v>829.0</v>
      </c>
      <c r="B878" s="3" t="s">
        <v>2844</v>
      </c>
      <c r="C878" s="3" t="s">
        <v>2845</v>
      </c>
      <c r="D878" s="3" t="s">
        <v>2845</v>
      </c>
      <c r="E878" s="3" t="s">
        <v>2843</v>
      </c>
      <c r="K878" s="3" t="s">
        <v>213</v>
      </c>
      <c r="M878" s="3" t="s">
        <v>213</v>
      </c>
      <c r="O878" s="3" t="s">
        <v>143</v>
      </c>
    </row>
    <row r="879" ht="15.75" customHeight="1">
      <c r="A879" s="3">
        <v>830.0</v>
      </c>
      <c r="B879" s="3" t="s">
        <v>2844</v>
      </c>
      <c r="C879" s="3" t="s">
        <v>2846</v>
      </c>
      <c r="D879" s="3" t="s">
        <v>2847</v>
      </c>
      <c r="K879" s="3" t="s">
        <v>213</v>
      </c>
      <c r="M879" s="3" t="s">
        <v>213</v>
      </c>
      <c r="O879" s="3" t="s">
        <v>143</v>
      </c>
    </row>
    <row r="880" ht="15.75" customHeight="1">
      <c r="A880" s="3">
        <v>831.0</v>
      </c>
      <c r="B880" s="3" t="s">
        <v>2844</v>
      </c>
      <c r="C880" s="3" t="s">
        <v>2848</v>
      </c>
      <c r="D880" s="3" t="s">
        <v>2849</v>
      </c>
      <c r="K880" s="3" t="s">
        <v>213</v>
      </c>
      <c r="M880" s="3" t="s">
        <v>213</v>
      </c>
      <c r="O880" s="3" t="s">
        <v>143</v>
      </c>
    </row>
    <row r="881" ht="15.75" customHeight="1">
      <c r="A881" s="3">
        <v>832.0</v>
      </c>
      <c r="B881" s="3" t="s">
        <v>2850</v>
      </c>
      <c r="C881" s="3" t="s">
        <v>2851</v>
      </c>
      <c r="D881" s="3" t="s">
        <v>2852</v>
      </c>
      <c r="E881" s="3" t="s">
        <v>2853</v>
      </c>
      <c r="K881" s="3" t="s">
        <v>2854</v>
      </c>
      <c r="L881" s="3">
        <f>15.8/79.865</f>
        <v>0.1978338446</v>
      </c>
      <c r="M881" s="3" t="s">
        <v>1960</v>
      </c>
      <c r="N881" s="3">
        <f>0.79/79.865</f>
        <v>0.009891692231</v>
      </c>
      <c r="O881" s="3" t="s">
        <v>2855</v>
      </c>
      <c r="P881" s="3">
        <f>0.25/79.865</f>
        <v>0.003130282351</v>
      </c>
      <c r="Q881" s="3" t="s">
        <v>157</v>
      </c>
      <c r="R881" s="3">
        <f>0.025/79.865</f>
        <v>0.0003130282351</v>
      </c>
    </row>
    <row r="882" ht="15.75" customHeight="1">
      <c r="A882" s="3">
        <v>833.0</v>
      </c>
      <c r="B882" s="3" t="s">
        <v>2856</v>
      </c>
      <c r="C882" s="3" t="s">
        <v>2857</v>
      </c>
      <c r="D882" s="3" t="s">
        <v>2858</v>
      </c>
      <c r="E882" s="3" t="s">
        <v>2859</v>
      </c>
      <c r="K882" s="3" t="s">
        <v>550</v>
      </c>
      <c r="M882" s="3" t="s">
        <v>158</v>
      </c>
    </row>
    <row r="883" ht="15.75" customHeight="1">
      <c r="A883" s="3">
        <v>834.0</v>
      </c>
      <c r="B883" s="3" t="s">
        <v>2860</v>
      </c>
      <c r="C883" s="3" t="s">
        <v>2861</v>
      </c>
      <c r="D883" s="3" t="s">
        <v>2862</v>
      </c>
      <c r="E883" s="3" t="s">
        <v>2863</v>
      </c>
      <c r="K883" s="3" t="s">
        <v>95</v>
      </c>
      <c r="M883" s="3" t="s">
        <v>948</v>
      </c>
      <c r="O883" s="3" t="s">
        <v>2864</v>
      </c>
      <c r="Q883" s="3" t="s">
        <v>281</v>
      </c>
      <c r="S883" s="3" t="s">
        <v>120</v>
      </c>
      <c r="U883" s="3" t="s">
        <v>1182</v>
      </c>
    </row>
    <row r="884" ht="15.75" customHeight="1">
      <c r="A884" s="3">
        <v>835.0</v>
      </c>
      <c r="B884" s="3" t="s">
        <v>2860</v>
      </c>
      <c r="C884" s="3" t="s">
        <v>2861</v>
      </c>
      <c r="D884" s="3" t="s">
        <v>2862</v>
      </c>
      <c r="E884" s="3" t="s">
        <v>2865</v>
      </c>
      <c r="K884" s="3" t="s">
        <v>95</v>
      </c>
      <c r="M884" s="3" t="s">
        <v>948</v>
      </c>
      <c r="O884" s="3" t="s">
        <v>2864</v>
      </c>
      <c r="Q884" s="3" t="s">
        <v>281</v>
      </c>
      <c r="S884" s="3" t="s">
        <v>120</v>
      </c>
      <c r="U884" s="3" t="s">
        <v>1182</v>
      </c>
    </row>
    <row r="885" ht="15.75" customHeight="1">
      <c r="A885" s="3">
        <v>836.0</v>
      </c>
      <c r="B885" s="3" t="s">
        <v>2866</v>
      </c>
      <c r="C885" s="3" t="s">
        <v>613</v>
      </c>
      <c r="D885" s="3" t="s">
        <v>2867</v>
      </c>
      <c r="E885" s="3" t="s">
        <v>2839</v>
      </c>
    </row>
    <row r="886" ht="15.75" customHeight="1">
      <c r="A886" s="3">
        <v>837.0</v>
      </c>
      <c r="B886" s="3" t="s">
        <v>2866</v>
      </c>
      <c r="C886" s="3" t="s">
        <v>392</v>
      </c>
      <c r="D886" s="3" t="s">
        <v>2575</v>
      </c>
    </row>
    <row r="887" ht="15.75" customHeight="1">
      <c r="A887" s="3">
        <v>838.0</v>
      </c>
      <c r="B887" s="3" t="s">
        <v>2868</v>
      </c>
      <c r="C887" s="3" t="s">
        <v>1164</v>
      </c>
      <c r="D887" s="3" t="s">
        <v>1883</v>
      </c>
      <c r="K887" s="3" t="s">
        <v>392</v>
      </c>
      <c r="M887" s="3" t="s">
        <v>2869</v>
      </c>
    </row>
    <row r="888" ht="15.75" customHeight="1">
      <c r="A888" s="3">
        <v>839.0</v>
      </c>
      <c r="B888" s="3" t="s">
        <v>2868</v>
      </c>
      <c r="C888" s="3" t="s">
        <v>2870</v>
      </c>
      <c r="D888" s="3" t="s">
        <v>2871</v>
      </c>
      <c r="E888" s="3" t="s">
        <v>2872</v>
      </c>
      <c r="K888" s="3" t="s">
        <v>392</v>
      </c>
      <c r="M888" s="3" t="s">
        <v>2869</v>
      </c>
    </row>
    <row r="889" ht="15.75" customHeight="1">
      <c r="A889" s="3">
        <v>840.0</v>
      </c>
      <c r="B889" s="3" t="s">
        <v>2868</v>
      </c>
      <c r="C889" s="3" t="s">
        <v>2873</v>
      </c>
      <c r="D889" s="3" t="s">
        <v>2873</v>
      </c>
      <c r="E889" s="3" t="s">
        <v>2872</v>
      </c>
      <c r="F889" s="3" t="s">
        <v>2874</v>
      </c>
      <c r="G889" s="3">
        <v>450.7</v>
      </c>
      <c r="H889" s="3">
        <v>10.9</v>
      </c>
      <c r="I889" s="3">
        <v>34.1</v>
      </c>
      <c r="J889" s="3">
        <v>696.0</v>
      </c>
      <c r="K889" s="3" t="s">
        <v>392</v>
      </c>
      <c r="M889" s="3" t="s">
        <v>2869</v>
      </c>
    </row>
    <row r="890" ht="15.75" customHeight="1">
      <c r="A890" s="3">
        <v>841.0</v>
      </c>
      <c r="B890" s="3" t="s">
        <v>2868</v>
      </c>
      <c r="C890" s="3" t="s">
        <v>1170</v>
      </c>
      <c r="D890" s="3" t="s">
        <v>1170</v>
      </c>
      <c r="E890" s="3" t="s">
        <v>2872</v>
      </c>
      <c r="F890" s="3" t="s">
        <v>2874</v>
      </c>
      <c r="G890" s="3">
        <v>450.7</v>
      </c>
      <c r="H890" s="3">
        <v>10.9</v>
      </c>
      <c r="I890" s="3">
        <v>34.1</v>
      </c>
      <c r="J890" s="3">
        <v>696.0</v>
      </c>
      <c r="K890" s="3" t="s">
        <v>392</v>
      </c>
      <c r="M890" s="3" t="s">
        <v>2869</v>
      </c>
    </row>
    <row r="891" ht="15.75" customHeight="1">
      <c r="A891" s="3">
        <v>842.0</v>
      </c>
      <c r="B891" s="3" t="s">
        <v>2868</v>
      </c>
      <c r="C891" s="3" t="s">
        <v>155</v>
      </c>
      <c r="D891" s="3" t="s">
        <v>155</v>
      </c>
      <c r="E891" s="3" t="s">
        <v>2875</v>
      </c>
      <c r="K891" s="3" t="s">
        <v>392</v>
      </c>
      <c r="M891" s="3" t="s">
        <v>2869</v>
      </c>
    </row>
    <row r="892" ht="15.75" customHeight="1">
      <c r="A892" s="3">
        <v>843.0</v>
      </c>
      <c r="B892" s="3" t="s">
        <v>2868</v>
      </c>
      <c r="C892" s="3" t="s">
        <v>2849</v>
      </c>
      <c r="D892" s="3" t="s">
        <v>2849</v>
      </c>
      <c r="E892" s="3" t="s">
        <v>2875</v>
      </c>
      <c r="F892" s="3" t="s">
        <v>2876</v>
      </c>
      <c r="G892" s="3">
        <v>430.5</v>
      </c>
      <c r="H892" s="3">
        <v>2.0</v>
      </c>
      <c r="I892" s="3">
        <v>104.0</v>
      </c>
      <c r="J892" s="3">
        <v>926.0</v>
      </c>
      <c r="K892" s="3" t="s">
        <v>392</v>
      </c>
      <c r="M892" s="3" t="s">
        <v>2869</v>
      </c>
    </row>
    <row r="893" ht="15.75" customHeight="1">
      <c r="A893" s="3">
        <v>844.0</v>
      </c>
      <c r="B893" s="3" t="s">
        <v>2877</v>
      </c>
      <c r="C893" s="3" t="s">
        <v>2878</v>
      </c>
      <c r="D893" s="3" t="s">
        <v>2879</v>
      </c>
      <c r="E893" s="3" t="s">
        <v>2880</v>
      </c>
      <c r="K893" s="3" t="s">
        <v>2881</v>
      </c>
      <c r="M893" s="3" t="s">
        <v>1193</v>
      </c>
      <c r="O893" s="3" t="s">
        <v>155</v>
      </c>
      <c r="P893" s="3">
        <f t="shared" ref="P893:P895" si="125">5.9/29.9</f>
        <v>0.1973244147</v>
      </c>
      <c r="Q893" s="3" t="s">
        <v>135</v>
      </c>
    </row>
    <row r="894" ht="15.75" customHeight="1">
      <c r="A894" s="3">
        <v>844.0</v>
      </c>
      <c r="B894" s="3" t="s">
        <v>2877</v>
      </c>
      <c r="C894" s="3" t="s">
        <v>2878</v>
      </c>
      <c r="D894" s="3" t="s">
        <v>2879</v>
      </c>
      <c r="E894" s="3" t="s">
        <v>2184</v>
      </c>
      <c r="F894" s="3" t="s">
        <v>2194</v>
      </c>
      <c r="G894" s="3">
        <v>244.2</v>
      </c>
      <c r="H894" s="3">
        <v>-1.8</v>
      </c>
      <c r="I894" s="3">
        <v>144.0</v>
      </c>
      <c r="J894" s="3">
        <v>304.0</v>
      </c>
      <c r="K894" s="3" t="s">
        <v>2881</v>
      </c>
      <c r="M894" s="3" t="s">
        <v>1193</v>
      </c>
      <c r="O894" s="3" t="s">
        <v>155</v>
      </c>
      <c r="P894" s="3">
        <f t="shared" si="125"/>
        <v>0.1973244147</v>
      </c>
      <c r="Q894" s="3" t="s">
        <v>135</v>
      </c>
    </row>
    <row r="895" ht="15.75" customHeight="1">
      <c r="A895" s="3">
        <v>845.0</v>
      </c>
      <c r="B895" s="3" t="s">
        <v>2877</v>
      </c>
      <c r="C895" s="3" t="s">
        <v>2878</v>
      </c>
      <c r="D895" s="3" t="s">
        <v>2879</v>
      </c>
      <c r="E895" s="3" t="s">
        <v>2880</v>
      </c>
      <c r="K895" s="3" t="s">
        <v>2881</v>
      </c>
      <c r="M895" s="3" t="s">
        <v>1193</v>
      </c>
      <c r="O895" s="3" t="s">
        <v>155</v>
      </c>
      <c r="P895" s="3">
        <f t="shared" si="125"/>
        <v>0.1973244147</v>
      </c>
      <c r="Q895" s="3" t="s">
        <v>135</v>
      </c>
    </row>
    <row r="896" ht="15.75" customHeight="1">
      <c r="A896" s="3">
        <v>846.0</v>
      </c>
      <c r="B896" s="3" t="s">
        <v>2882</v>
      </c>
      <c r="C896" s="3" t="s">
        <v>2883</v>
      </c>
      <c r="D896" s="3" t="s">
        <v>2884</v>
      </c>
      <c r="E896" s="3" t="s">
        <v>2885</v>
      </c>
      <c r="F896" s="3" t="s">
        <v>2886</v>
      </c>
      <c r="G896" s="3">
        <v>244.72</v>
      </c>
      <c r="H896" s="3">
        <v>1.0</v>
      </c>
      <c r="I896" s="3">
        <v>16.0</v>
      </c>
      <c r="J896" s="3">
        <v>0.0</v>
      </c>
      <c r="K896" s="3" t="s">
        <v>2711</v>
      </c>
      <c r="M896" s="3" t="s">
        <v>741</v>
      </c>
      <c r="O896" s="3" t="s">
        <v>2887</v>
      </c>
      <c r="Q896" s="3" t="s">
        <v>82</v>
      </c>
      <c r="S896" s="3" t="s">
        <v>78</v>
      </c>
    </row>
    <row r="897" ht="15.75" customHeight="1">
      <c r="A897" s="3">
        <v>847.0</v>
      </c>
      <c r="B897" s="3" t="s">
        <v>2882</v>
      </c>
      <c r="C897" s="3" t="s">
        <v>2883</v>
      </c>
      <c r="D897" s="3" t="s">
        <v>2884</v>
      </c>
      <c r="E897" s="3" t="s">
        <v>2885</v>
      </c>
      <c r="F897" s="3" t="s">
        <v>2886</v>
      </c>
      <c r="G897" s="3">
        <v>244.72</v>
      </c>
      <c r="H897" s="3">
        <v>1.0</v>
      </c>
      <c r="I897" s="3">
        <v>16.0</v>
      </c>
      <c r="J897" s="3">
        <v>0.0</v>
      </c>
      <c r="K897" s="3" t="s">
        <v>2711</v>
      </c>
      <c r="M897" s="3" t="s">
        <v>741</v>
      </c>
      <c r="O897" s="3" t="s">
        <v>2888</v>
      </c>
      <c r="Q897" s="3" t="s">
        <v>82</v>
      </c>
      <c r="S897" s="3" t="s">
        <v>78</v>
      </c>
    </row>
    <row r="898" ht="15.75" customHeight="1">
      <c r="A898" s="3">
        <v>848.0</v>
      </c>
      <c r="B898" s="3" t="s">
        <v>2889</v>
      </c>
      <c r="C898" s="3" t="s">
        <v>2890</v>
      </c>
      <c r="D898" s="3" t="s">
        <v>2891</v>
      </c>
      <c r="E898" s="3" t="s">
        <v>2885</v>
      </c>
      <c r="F898" s="3" t="s">
        <v>2886</v>
      </c>
      <c r="G898" s="3">
        <v>244.72</v>
      </c>
      <c r="H898" s="3">
        <v>1.0</v>
      </c>
      <c r="I898" s="3">
        <v>16.0</v>
      </c>
      <c r="J898" s="3">
        <v>0.0</v>
      </c>
      <c r="K898" s="3" t="s">
        <v>652</v>
      </c>
      <c r="M898" s="3" t="s">
        <v>2892</v>
      </c>
      <c r="O898" s="3" t="s">
        <v>2893</v>
      </c>
      <c r="Q898" s="3" t="s">
        <v>2894</v>
      </c>
      <c r="S898" s="3" t="s">
        <v>2895</v>
      </c>
      <c r="U898" s="3" t="s">
        <v>2896</v>
      </c>
      <c r="W898" s="3" t="s">
        <v>2897</v>
      </c>
      <c r="Y898" s="3" t="s">
        <v>2898</v>
      </c>
      <c r="AA898" s="3" t="s">
        <v>2899</v>
      </c>
      <c r="AC898" s="3" t="s">
        <v>2900</v>
      </c>
      <c r="AE898" s="3" t="s">
        <v>875</v>
      </c>
      <c r="AG898" s="3" t="s">
        <v>651</v>
      </c>
      <c r="AI898" s="3" t="s">
        <v>2901</v>
      </c>
      <c r="AK898" s="3" t="s">
        <v>2902</v>
      </c>
      <c r="AM898" s="3" t="s">
        <v>2903</v>
      </c>
      <c r="AO898" s="3" t="s">
        <v>2904</v>
      </c>
      <c r="AQ898" s="3" t="s">
        <v>2905</v>
      </c>
    </row>
    <row r="899" ht="15.75" customHeight="1">
      <c r="A899" s="3">
        <v>849.0</v>
      </c>
      <c r="B899" s="3" t="s">
        <v>2906</v>
      </c>
      <c r="C899" s="3" t="s">
        <v>2907</v>
      </c>
      <c r="D899" s="3" t="s">
        <v>754</v>
      </c>
      <c r="E899" s="3" t="s">
        <v>2885</v>
      </c>
      <c r="F899" s="3" t="s">
        <v>2886</v>
      </c>
      <c r="G899" s="3">
        <v>244.72</v>
      </c>
      <c r="H899" s="3">
        <v>1.0</v>
      </c>
      <c r="I899" s="3">
        <v>16.0</v>
      </c>
      <c r="J899" s="3">
        <v>0.0</v>
      </c>
      <c r="K899" s="3" t="s">
        <v>1719</v>
      </c>
      <c r="M899" s="3" t="s">
        <v>476</v>
      </c>
      <c r="O899" s="3" t="s">
        <v>2908</v>
      </c>
      <c r="Q899" s="3" t="s">
        <v>278</v>
      </c>
      <c r="S899" s="3" t="s">
        <v>477</v>
      </c>
      <c r="U899" s="3" t="s">
        <v>327</v>
      </c>
      <c r="W899" s="3" t="s">
        <v>2909</v>
      </c>
    </row>
    <row r="900" ht="15.75" customHeight="1">
      <c r="A900" s="3">
        <v>850.0</v>
      </c>
      <c r="B900" s="3" t="s">
        <v>2906</v>
      </c>
      <c r="C900" s="3" t="s">
        <v>2910</v>
      </c>
      <c r="D900" s="3" t="s">
        <v>2911</v>
      </c>
      <c r="E900" s="3" t="s">
        <v>2885</v>
      </c>
      <c r="F900" s="3" t="s">
        <v>2886</v>
      </c>
      <c r="G900" s="3">
        <v>244.72</v>
      </c>
      <c r="H900" s="3">
        <v>1.0</v>
      </c>
      <c r="I900" s="3">
        <v>16.0</v>
      </c>
      <c r="J900" s="3">
        <v>0.0</v>
      </c>
      <c r="K900" s="3" t="s">
        <v>1719</v>
      </c>
      <c r="M900" s="3" t="s">
        <v>476</v>
      </c>
      <c r="O900" s="3" t="s">
        <v>2908</v>
      </c>
      <c r="Q900" s="3" t="s">
        <v>278</v>
      </c>
      <c r="S900" s="3" t="s">
        <v>477</v>
      </c>
      <c r="U900" s="3" t="s">
        <v>327</v>
      </c>
      <c r="W900" s="3" t="s">
        <v>2909</v>
      </c>
    </row>
    <row r="901" ht="15.75" customHeight="1">
      <c r="A901" s="3">
        <v>851.0</v>
      </c>
      <c r="B901" s="3" t="s">
        <v>2912</v>
      </c>
      <c r="C901" s="3" t="s">
        <v>2913</v>
      </c>
      <c r="D901" s="3" t="s">
        <v>2914</v>
      </c>
      <c r="E901" s="3" t="s">
        <v>2885</v>
      </c>
      <c r="F901" s="3" t="s">
        <v>2886</v>
      </c>
      <c r="G901" s="3">
        <v>244.72</v>
      </c>
      <c r="H901" s="3">
        <v>1.0</v>
      </c>
      <c r="I901" s="3">
        <v>16.0</v>
      </c>
      <c r="J901" s="3">
        <v>0.0</v>
      </c>
      <c r="K901" s="3" t="s">
        <v>156</v>
      </c>
      <c r="M901" s="3" t="s">
        <v>2915</v>
      </c>
    </row>
    <row r="902" ht="15.75" customHeight="1">
      <c r="A902" s="3">
        <v>852.0</v>
      </c>
      <c r="B902" s="3" t="s">
        <v>2916</v>
      </c>
      <c r="C902" s="3" t="s">
        <v>2917</v>
      </c>
      <c r="E902" s="3" t="s">
        <v>2918</v>
      </c>
      <c r="K902" s="3" t="s">
        <v>2919</v>
      </c>
      <c r="M902" s="3" t="s">
        <v>2920</v>
      </c>
      <c r="O902" s="3" t="s">
        <v>1241</v>
      </c>
      <c r="Q902" s="3" t="s">
        <v>2921</v>
      </c>
      <c r="S902" s="3" t="s">
        <v>2922</v>
      </c>
    </row>
    <row r="903" ht="15.75" customHeight="1">
      <c r="A903" s="3">
        <v>853.0</v>
      </c>
      <c r="B903" s="3" t="s">
        <v>2916</v>
      </c>
      <c r="C903" s="3" t="s">
        <v>2917</v>
      </c>
      <c r="E903" s="3" t="s">
        <v>2918</v>
      </c>
      <c r="K903" s="3" t="s">
        <v>2919</v>
      </c>
      <c r="M903" s="3" t="s">
        <v>2920</v>
      </c>
      <c r="O903" s="3" t="s">
        <v>1241</v>
      </c>
      <c r="Q903" s="3" t="s">
        <v>2921</v>
      </c>
      <c r="S903" s="3" t="s">
        <v>2922</v>
      </c>
    </row>
    <row r="904" ht="15.75" customHeight="1">
      <c r="A904" s="3">
        <v>854.0</v>
      </c>
      <c r="B904" s="3" t="s">
        <v>2923</v>
      </c>
      <c r="C904" s="3" t="s">
        <v>2924</v>
      </c>
      <c r="E904" s="3" t="s">
        <v>2925</v>
      </c>
      <c r="F904" s="3" t="s">
        <v>2926</v>
      </c>
      <c r="G904" s="3">
        <v>256.77</v>
      </c>
      <c r="H904" s="3">
        <v>3.0</v>
      </c>
      <c r="I904" s="3">
        <v>17.0</v>
      </c>
      <c r="J904" s="3">
        <v>0.0</v>
      </c>
      <c r="K904" s="3" t="s">
        <v>2927</v>
      </c>
      <c r="M904" s="3" t="s">
        <v>2928</v>
      </c>
    </row>
    <row r="905" ht="15.75" customHeight="1">
      <c r="A905" s="3">
        <v>855.0</v>
      </c>
      <c r="B905" s="3" t="s">
        <v>2923</v>
      </c>
      <c r="C905" s="3" t="s">
        <v>2924</v>
      </c>
      <c r="E905" s="3" t="s">
        <v>2929</v>
      </c>
      <c r="K905" s="3" t="s">
        <v>2927</v>
      </c>
      <c r="M905" s="3" t="s">
        <v>2928</v>
      </c>
    </row>
    <row r="906" ht="15.75" customHeight="1">
      <c r="A906" s="3">
        <v>856.0</v>
      </c>
      <c r="B906" s="3" t="s">
        <v>2930</v>
      </c>
      <c r="C906" s="3" t="s">
        <v>2931</v>
      </c>
      <c r="E906" s="3" t="s">
        <v>2925</v>
      </c>
      <c r="F906" s="3" t="s">
        <v>2926</v>
      </c>
      <c r="G906" s="3">
        <v>256.77</v>
      </c>
      <c r="H906" s="3">
        <v>3.0</v>
      </c>
      <c r="I906" s="3">
        <v>17.0</v>
      </c>
      <c r="J906" s="3">
        <v>0.0</v>
      </c>
      <c r="K906" s="3" t="s">
        <v>2927</v>
      </c>
      <c r="M906" s="3" t="s">
        <v>2928</v>
      </c>
    </row>
    <row r="907" ht="15.75" customHeight="1">
      <c r="A907" s="3">
        <v>857.0</v>
      </c>
      <c r="B907" s="3" t="s">
        <v>2932</v>
      </c>
      <c r="C907" s="3" t="s">
        <v>2931</v>
      </c>
      <c r="E907" s="3" t="s">
        <v>334</v>
      </c>
      <c r="F907" s="3" t="s">
        <v>335</v>
      </c>
      <c r="G907" s="3">
        <v>345.4</v>
      </c>
      <c r="H907" s="3">
        <v>2.2</v>
      </c>
      <c r="I907" s="3">
        <v>96.3</v>
      </c>
      <c r="J907" s="3">
        <v>453.0</v>
      </c>
    </row>
    <row r="908" ht="15.75" customHeight="1">
      <c r="A908" s="3">
        <v>858.0</v>
      </c>
      <c r="B908" s="3" t="s">
        <v>2933</v>
      </c>
      <c r="C908" s="3" t="s">
        <v>2934</v>
      </c>
      <c r="D908" s="3" t="s">
        <v>2935</v>
      </c>
      <c r="E908" s="3" t="s">
        <v>2885</v>
      </c>
      <c r="F908" s="3" t="s">
        <v>2886</v>
      </c>
      <c r="G908" s="3">
        <v>244.72</v>
      </c>
      <c r="H908" s="3">
        <v>1.0</v>
      </c>
      <c r="I908" s="3">
        <v>16.0</v>
      </c>
      <c r="J908" s="3">
        <v>0.0</v>
      </c>
    </row>
    <row r="909" ht="15.75" customHeight="1">
      <c r="A909" s="3">
        <v>859.0</v>
      </c>
      <c r="B909" s="3" t="s">
        <v>2933</v>
      </c>
      <c r="C909" s="3" t="s">
        <v>2934</v>
      </c>
      <c r="D909" s="3" t="s">
        <v>2935</v>
      </c>
      <c r="E909" s="3" t="s">
        <v>2936</v>
      </c>
    </row>
    <row r="910" ht="15.75" customHeight="1">
      <c r="A910" s="3">
        <v>860.0</v>
      </c>
      <c r="B910" s="3" t="s">
        <v>2937</v>
      </c>
      <c r="C910" s="3" t="s">
        <v>2938</v>
      </c>
      <c r="D910" s="3" t="s">
        <v>2939</v>
      </c>
      <c r="E910" s="3" t="s">
        <v>2940</v>
      </c>
      <c r="K910" s="3" t="s">
        <v>2941</v>
      </c>
      <c r="M910" s="3" t="s">
        <v>2942</v>
      </c>
      <c r="O910" s="3" t="s">
        <v>2943</v>
      </c>
    </row>
    <row r="911" ht="15.75" customHeight="1">
      <c r="A911" s="3">
        <v>861.0</v>
      </c>
      <c r="B911" s="3" t="s">
        <v>2944</v>
      </c>
      <c r="C911" s="3" t="s">
        <v>2938</v>
      </c>
      <c r="D911" s="3" t="s">
        <v>2939</v>
      </c>
      <c r="E911" s="3" t="s">
        <v>2940</v>
      </c>
      <c r="F911" s="3" t="s">
        <v>2945</v>
      </c>
      <c r="G911" s="3">
        <v>810.4</v>
      </c>
      <c r="H911" s="3">
        <v>3.8</v>
      </c>
      <c r="I911" s="3">
        <v>158.0</v>
      </c>
      <c r="J911" s="3">
        <v>1440.0</v>
      </c>
      <c r="K911" s="3" t="s">
        <v>1231</v>
      </c>
      <c r="M911" s="3" t="s">
        <v>1236</v>
      </c>
      <c r="O911" s="3" t="s">
        <v>2946</v>
      </c>
      <c r="Q911" s="3" t="s">
        <v>95</v>
      </c>
      <c r="S911" s="3" t="s">
        <v>2947</v>
      </c>
      <c r="U911" s="3" t="s">
        <v>1232</v>
      </c>
    </row>
    <row r="912" ht="15.75" customHeight="1">
      <c r="A912" s="3">
        <v>862.0</v>
      </c>
      <c r="B912" s="3" t="s">
        <v>2944</v>
      </c>
      <c r="C912" s="3" t="s">
        <v>2938</v>
      </c>
      <c r="D912" s="3" t="s">
        <v>2939</v>
      </c>
      <c r="E912" s="3" t="s">
        <v>826</v>
      </c>
      <c r="F912" s="3" t="s">
        <v>844</v>
      </c>
      <c r="G912" s="3">
        <v>461.5</v>
      </c>
      <c r="H912" s="3">
        <v>6.3</v>
      </c>
      <c r="I912" s="3">
        <v>35.6</v>
      </c>
      <c r="J912" s="3">
        <v>632.0</v>
      </c>
      <c r="K912" s="3" t="s">
        <v>1231</v>
      </c>
      <c r="M912" s="3" t="s">
        <v>1236</v>
      </c>
      <c r="O912" s="3" t="s">
        <v>2946</v>
      </c>
      <c r="Q912" s="3" t="s">
        <v>95</v>
      </c>
      <c r="S912" s="3" t="s">
        <v>2947</v>
      </c>
      <c r="U912" s="3" t="s">
        <v>1232</v>
      </c>
    </row>
    <row r="913" ht="15.75" customHeight="1">
      <c r="A913" s="3">
        <v>863.0</v>
      </c>
      <c r="B913" s="3" t="s">
        <v>2948</v>
      </c>
      <c r="C913" s="3" t="s">
        <v>2938</v>
      </c>
      <c r="D913" s="3" t="s">
        <v>2939</v>
      </c>
      <c r="E913" s="3" t="s">
        <v>826</v>
      </c>
      <c r="F913" s="3" t="s">
        <v>844</v>
      </c>
      <c r="G913" s="3">
        <v>461.5</v>
      </c>
      <c r="H913" s="3">
        <v>6.3</v>
      </c>
      <c r="I913" s="3">
        <v>35.6</v>
      </c>
      <c r="J913" s="3">
        <v>632.0</v>
      </c>
      <c r="K913" s="3" t="s">
        <v>2946</v>
      </c>
      <c r="M913" s="3" t="s">
        <v>2949</v>
      </c>
      <c r="O913" s="3" t="s">
        <v>2950</v>
      </c>
    </row>
    <row r="914" ht="15.75" customHeight="1">
      <c r="A914" s="3">
        <v>864.0</v>
      </c>
      <c r="B914" s="3" t="s">
        <v>2951</v>
      </c>
      <c r="C914" s="3" t="s">
        <v>2938</v>
      </c>
      <c r="D914" s="3" t="s">
        <v>2939</v>
      </c>
      <c r="E914" s="3" t="s">
        <v>1054</v>
      </c>
      <c r="K914" s="3" t="s">
        <v>2946</v>
      </c>
      <c r="M914" s="3" t="s">
        <v>2949</v>
      </c>
      <c r="O914" s="3" t="s">
        <v>2950</v>
      </c>
    </row>
    <row r="915" ht="15.75" customHeight="1">
      <c r="A915" s="3">
        <v>865.0</v>
      </c>
      <c r="B915" s="3" t="s">
        <v>2951</v>
      </c>
      <c r="C915" s="3" t="s">
        <v>2938</v>
      </c>
      <c r="D915" s="3" t="s">
        <v>2939</v>
      </c>
      <c r="E915" s="3" t="s">
        <v>1024</v>
      </c>
      <c r="K915" s="3" t="s">
        <v>2946</v>
      </c>
      <c r="M915" s="3" t="s">
        <v>2949</v>
      </c>
      <c r="O915" s="3" t="s">
        <v>2950</v>
      </c>
    </row>
    <row r="916" ht="15.75" customHeight="1">
      <c r="A916" s="3">
        <v>866.0</v>
      </c>
      <c r="B916" s="3" t="s">
        <v>2952</v>
      </c>
      <c r="C916" s="3" t="s">
        <v>2953</v>
      </c>
      <c r="D916" s="3" t="s">
        <v>2935</v>
      </c>
      <c r="E916" s="3" t="s">
        <v>2954</v>
      </c>
    </row>
    <row r="917" ht="15.75" customHeight="1">
      <c r="A917" s="3">
        <v>867.0</v>
      </c>
      <c r="B917" s="3" t="s">
        <v>2952</v>
      </c>
      <c r="C917" s="3" t="s">
        <v>2953</v>
      </c>
      <c r="D917" s="3" t="s">
        <v>2935</v>
      </c>
      <c r="E917" s="3" t="s">
        <v>2954</v>
      </c>
      <c r="F917" s="3" t="s">
        <v>2955</v>
      </c>
      <c r="G917" s="3">
        <v>248.32</v>
      </c>
      <c r="H917" s="3">
        <v>1.8</v>
      </c>
      <c r="I917" s="3">
        <v>57.3</v>
      </c>
      <c r="J917" s="3">
        <v>248.0</v>
      </c>
    </row>
    <row r="918" ht="15.75" customHeight="1">
      <c r="A918" s="3">
        <v>868.0</v>
      </c>
      <c r="B918" s="3" t="s">
        <v>2956</v>
      </c>
      <c r="C918" s="3" t="s">
        <v>2957</v>
      </c>
      <c r="E918" s="3" t="s">
        <v>334</v>
      </c>
      <c r="F918" s="3" t="s">
        <v>335</v>
      </c>
      <c r="G918" s="3">
        <v>345.4</v>
      </c>
      <c r="H918" s="3">
        <v>2.2</v>
      </c>
      <c r="I918" s="3">
        <v>96.3</v>
      </c>
      <c r="J918" s="3">
        <v>453.0</v>
      </c>
      <c r="K918" s="3" t="s">
        <v>2958</v>
      </c>
      <c r="L918" s="3">
        <f t="shared" ref="L918:L921" si="126">8.4/448.47</f>
        <v>0.01873034986</v>
      </c>
      <c r="M918" s="3" t="s">
        <v>406</v>
      </c>
      <c r="N918" s="3">
        <f t="shared" ref="N918:N921" si="127">3.8/448.47</f>
        <v>0.008473253506</v>
      </c>
      <c r="O918" s="3" t="s">
        <v>1741</v>
      </c>
      <c r="P918" s="3">
        <f t="shared" ref="P918:P921" si="128">8.27/448.47</f>
        <v>0.01844047539</v>
      </c>
      <c r="Q918" s="3" t="s">
        <v>391</v>
      </c>
      <c r="R918" s="3">
        <f t="shared" ref="R918:R921" si="129">288/448.47</f>
        <v>0.6421834236</v>
      </c>
    </row>
    <row r="919" ht="15.75" customHeight="1">
      <c r="A919" s="3">
        <v>869.0</v>
      </c>
      <c r="B919" s="3" t="s">
        <v>2956</v>
      </c>
      <c r="C919" s="3" t="s">
        <v>2959</v>
      </c>
      <c r="E919" s="3" t="s">
        <v>200</v>
      </c>
      <c r="F919" s="3" t="s">
        <v>201</v>
      </c>
      <c r="G919" s="3">
        <v>297.7</v>
      </c>
      <c r="H919" s="3">
        <v>-0.1</v>
      </c>
      <c r="I919" s="3">
        <v>135.0</v>
      </c>
      <c r="J919" s="3">
        <v>494.0</v>
      </c>
      <c r="K919" s="3" t="s">
        <v>2958</v>
      </c>
      <c r="L919" s="3">
        <f t="shared" si="126"/>
        <v>0.01873034986</v>
      </c>
      <c r="M919" s="3" t="s">
        <v>406</v>
      </c>
      <c r="N919" s="3">
        <f t="shared" si="127"/>
        <v>0.008473253506</v>
      </c>
      <c r="O919" s="3" t="s">
        <v>1741</v>
      </c>
      <c r="P919" s="3">
        <f t="shared" si="128"/>
        <v>0.01844047539</v>
      </c>
      <c r="Q919" s="3" t="s">
        <v>391</v>
      </c>
      <c r="R919" s="3">
        <f t="shared" si="129"/>
        <v>0.6421834236</v>
      </c>
    </row>
    <row r="920" ht="15.75" customHeight="1">
      <c r="A920" s="3">
        <v>869.0</v>
      </c>
      <c r="B920" s="3" t="s">
        <v>2956</v>
      </c>
      <c r="C920" s="3" t="s">
        <v>2959</v>
      </c>
      <c r="E920" s="3" t="s">
        <v>358</v>
      </c>
      <c r="K920" s="3" t="s">
        <v>2958</v>
      </c>
      <c r="L920" s="3">
        <f t="shared" si="126"/>
        <v>0.01873034986</v>
      </c>
      <c r="M920" s="3" t="s">
        <v>406</v>
      </c>
      <c r="N920" s="3">
        <f t="shared" si="127"/>
        <v>0.008473253506</v>
      </c>
      <c r="O920" s="3" t="s">
        <v>1741</v>
      </c>
      <c r="P920" s="3">
        <f t="shared" si="128"/>
        <v>0.01844047539</v>
      </c>
      <c r="Q920" s="3" t="s">
        <v>391</v>
      </c>
      <c r="R920" s="3">
        <f t="shared" si="129"/>
        <v>0.6421834236</v>
      </c>
    </row>
    <row r="921" ht="15.75" customHeight="1">
      <c r="A921" s="3">
        <v>870.0</v>
      </c>
      <c r="B921" s="3" t="s">
        <v>2956</v>
      </c>
      <c r="C921" s="3" t="s">
        <v>2960</v>
      </c>
      <c r="E921" s="3" t="s">
        <v>1979</v>
      </c>
      <c r="F921" s="3" t="s">
        <v>1980</v>
      </c>
      <c r="G921" s="3">
        <v>441.4</v>
      </c>
      <c r="H921" s="3">
        <v>-1.1</v>
      </c>
      <c r="I921" s="3">
        <v>209.0</v>
      </c>
      <c r="J921" s="3">
        <v>767.0</v>
      </c>
      <c r="K921" s="3" t="s">
        <v>2958</v>
      </c>
      <c r="L921" s="3">
        <f t="shared" si="126"/>
        <v>0.01873034986</v>
      </c>
      <c r="M921" s="3" t="s">
        <v>406</v>
      </c>
      <c r="N921" s="3">
        <f t="shared" si="127"/>
        <v>0.008473253506</v>
      </c>
      <c r="O921" s="3" t="s">
        <v>1741</v>
      </c>
      <c r="P921" s="3">
        <f t="shared" si="128"/>
        <v>0.01844047539</v>
      </c>
      <c r="Q921" s="3" t="s">
        <v>391</v>
      </c>
      <c r="R921" s="3">
        <f t="shared" si="129"/>
        <v>0.6421834236</v>
      </c>
    </row>
    <row r="922" ht="15.75" customHeight="1">
      <c r="A922" s="3">
        <v>871.0</v>
      </c>
      <c r="B922" s="3" t="s">
        <v>2961</v>
      </c>
      <c r="C922" s="3" t="s">
        <v>2962</v>
      </c>
      <c r="D922" s="3" t="s">
        <v>2963</v>
      </c>
      <c r="E922" s="3" t="s">
        <v>2964</v>
      </c>
      <c r="F922" s="3" t="s">
        <v>2965</v>
      </c>
      <c r="G922" s="3">
        <v>392.9</v>
      </c>
      <c r="H922" s="3">
        <v>2.0</v>
      </c>
      <c r="I922" s="3">
        <v>26.0</v>
      </c>
      <c r="J922" s="3">
        <v>0.0</v>
      </c>
      <c r="K922" s="3" t="s">
        <v>2966</v>
      </c>
      <c r="M922" s="3" t="s">
        <v>2967</v>
      </c>
      <c r="O922" s="3" t="s">
        <v>2968</v>
      </c>
      <c r="Q922" s="3" t="s">
        <v>2969</v>
      </c>
      <c r="S922" s="3" t="s">
        <v>2970</v>
      </c>
    </row>
    <row r="923" ht="15.75" customHeight="1">
      <c r="A923" s="3">
        <v>872.0</v>
      </c>
      <c r="B923" s="3" t="s">
        <v>2971</v>
      </c>
      <c r="C923" s="3" t="s">
        <v>2962</v>
      </c>
      <c r="D923" s="3" t="s">
        <v>2963</v>
      </c>
      <c r="E923" s="3" t="s">
        <v>2972</v>
      </c>
      <c r="F923" s="3" t="s">
        <v>2973</v>
      </c>
      <c r="G923" s="3">
        <v>165.62</v>
      </c>
      <c r="H923" s="3">
        <v>4.0</v>
      </c>
      <c r="I923" s="3">
        <v>10.0</v>
      </c>
      <c r="J923" s="3">
        <v>0.0</v>
      </c>
      <c r="K923" s="3" t="s">
        <v>1172</v>
      </c>
      <c r="M923" s="3" t="s">
        <v>2974</v>
      </c>
      <c r="O923" s="3" t="s">
        <v>2975</v>
      </c>
    </row>
    <row r="924" ht="15.75" customHeight="1">
      <c r="A924" s="3">
        <v>873.0</v>
      </c>
      <c r="B924" s="3" t="s">
        <v>2971</v>
      </c>
      <c r="C924" s="3" t="s">
        <v>2962</v>
      </c>
      <c r="D924" s="3" t="s">
        <v>2963</v>
      </c>
      <c r="E924" s="3" t="s">
        <v>2964</v>
      </c>
      <c r="F924" s="3" t="s">
        <v>2965</v>
      </c>
      <c r="G924" s="3">
        <v>392.9</v>
      </c>
      <c r="H924" s="3">
        <v>2.0</v>
      </c>
      <c r="I924" s="3">
        <v>26.0</v>
      </c>
      <c r="J924" s="3">
        <v>0.0</v>
      </c>
      <c r="K924" s="3" t="s">
        <v>1172</v>
      </c>
      <c r="M924" s="3" t="s">
        <v>2974</v>
      </c>
      <c r="O924" s="3" t="s">
        <v>2975</v>
      </c>
    </row>
    <row r="925" ht="15.75" customHeight="1">
      <c r="A925" s="3">
        <v>874.0</v>
      </c>
      <c r="B925" s="3" t="s">
        <v>2976</v>
      </c>
      <c r="C925" s="3" t="s">
        <v>2977</v>
      </c>
      <c r="D925" s="3" t="s">
        <v>2978</v>
      </c>
      <c r="E925" s="3" t="s">
        <v>2964</v>
      </c>
      <c r="F925" s="3" t="s">
        <v>2965</v>
      </c>
      <c r="G925" s="3">
        <v>392.9</v>
      </c>
      <c r="H925" s="3">
        <v>2.0</v>
      </c>
      <c r="I925" s="3">
        <v>26.0</v>
      </c>
      <c r="J925" s="3">
        <v>0.0</v>
      </c>
    </row>
    <row r="926" ht="15.75" customHeight="1">
      <c r="A926" s="3">
        <v>875.0</v>
      </c>
      <c r="B926" s="3" t="s">
        <v>2976</v>
      </c>
      <c r="C926" s="3" t="s">
        <v>2979</v>
      </c>
      <c r="D926" s="3" t="s">
        <v>2980</v>
      </c>
      <c r="E926" s="3" t="s">
        <v>2964</v>
      </c>
      <c r="F926" s="3" t="s">
        <v>2965</v>
      </c>
      <c r="G926" s="3">
        <v>392.9</v>
      </c>
      <c r="H926" s="3">
        <v>2.0</v>
      </c>
      <c r="I926" s="3">
        <v>26.0</v>
      </c>
      <c r="J926" s="3">
        <v>0.0</v>
      </c>
    </row>
    <row r="927" ht="15.75" customHeight="1">
      <c r="A927" s="3">
        <v>876.0</v>
      </c>
      <c r="B927" s="3" t="s">
        <v>2981</v>
      </c>
      <c r="C927" s="3" t="s">
        <v>2982</v>
      </c>
      <c r="E927" s="3" t="s">
        <v>2983</v>
      </c>
      <c r="K927" s="3" t="s">
        <v>259</v>
      </c>
      <c r="M927" s="3" t="s">
        <v>1825</v>
      </c>
      <c r="O927" s="3" t="s">
        <v>2112</v>
      </c>
      <c r="Q927" s="3" t="s">
        <v>2984</v>
      </c>
      <c r="S927" s="3" t="s">
        <v>2984</v>
      </c>
    </row>
    <row r="928" ht="15.75" customHeight="1">
      <c r="A928" s="3">
        <v>877.0</v>
      </c>
      <c r="B928" s="3" t="s">
        <v>2981</v>
      </c>
      <c r="C928" s="3" t="s">
        <v>2985</v>
      </c>
      <c r="E928" s="3" t="s">
        <v>2983</v>
      </c>
      <c r="K928" s="3" t="s">
        <v>259</v>
      </c>
      <c r="M928" s="3" t="s">
        <v>1825</v>
      </c>
      <c r="O928" s="3" t="s">
        <v>2112</v>
      </c>
      <c r="Q928" s="3" t="s">
        <v>2984</v>
      </c>
      <c r="S928" s="3" t="s">
        <v>2984</v>
      </c>
    </row>
    <row r="929" ht="15.75" customHeight="1">
      <c r="A929" s="3">
        <v>878.0</v>
      </c>
      <c r="B929" s="3" t="s">
        <v>2981</v>
      </c>
      <c r="C929" s="3" t="s">
        <v>2986</v>
      </c>
      <c r="E929" s="3" t="s">
        <v>2987</v>
      </c>
      <c r="F929" s="3" t="s">
        <v>2838</v>
      </c>
      <c r="G929" s="3">
        <v>357.34</v>
      </c>
      <c r="H929" s="3">
        <v>5.0</v>
      </c>
      <c r="I929" s="3">
        <v>24.0</v>
      </c>
      <c r="J929" s="3">
        <v>0.0</v>
      </c>
      <c r="K929" s="3" t="s">
        <v>259</v>
      </c>
      <c r="M929" s="3" t="s">
        <v>1825</v>
      </c>
      <c r="O929" s="3" t="s">
        <v>2112</v>
      </c>
      <c r="Q929" s="3" t="s">
        <v>2984</v>
      </c>
      <c r="S929" s="3" t="s">
        <v>2984</v>
      </c>
    </row>
    <row r="930" ht="15.75" customHeight="1">
      <c r="A930" s="3">
        <v>879.0</v>
      </c>
      <c r="B930" s="3" t="s">
        <v>2988</v>
      </c>
      <c r="C930" s="3" t="s">
        <v>2989</v>
      </c>
      <c r="E930" s="3" t="s">
        <v>2987</v>
      </c>
      <c r="F930" s="3" t="s">
        <v>2838</v>
      </c>
      <c r="G930" s="3">
        <v>357.34</v>
      </c>
      <c r="H930" s="3">
        <v>5.0</v>
      </c>
      <c r="I930" s="3">
        <v>24.0</v>
      </c>
      <c r="J930" s="3">
        <v>0.0</v>
      </c>
      <c r="K930" s="3" t="s">
        <v>2990</v>
      </c>
      <c r="L930" s="3">
        <f t="shared" ref="L930:L931" si="130">8.27/44.47</f>
        <v>0.1859680684</v>
      </c>
      <c r="M930" s="3" t="s">
        <v>214</v>
      </c>
      <c r="N930" s="3">
        <f t="shared" ref="N930:N931" si="131">3.8/448.47</f>
        <v>0.008473253506</v>
      </c>
      <c r="O930" s="3" t="s">
        <v>2991</v>
      </c>
      <c r="P930" s="3">
        <f t="shared" ref="P930:P931" si="132">228/448.47</f>
        <v>0.5083952104</v>
      </c>
      <c r="Q930" s="3" t="s">
        <v>289</v>
      </c>
      <c r="R930" s="3">
        <f t="shared" ref="R930:R931" si="133">8.4/448.47</f>
        <v>0.01873034986</v>
      </c>
    </row>
    <row r="931" ht="15.75" customHeight="1">
      <c r="A931" s="3">
        <v>880.0</v>
      </c>
      <c r="B931" s="3" t="s">
        <v>2988</v>
      </c>
      <c r="C931" s="3" t="s">
        <v>2989</v>
      </c>
      <c r="E931" s="3" t="s">
        <v>2929</v>
      </c>
      <c r="F931" s="3" t="s">
        <v>2992</v>
      </c>
      <c r="G931" s="3">
        <v>183.2</v>
      </c>
      <c r="H931" s="3">
        <v>-1.4</v>
      </c>
      <c r="I931" s="3">
        <v>72.7</v>
      </c>
      <c r="J931" s="3">
        <v>154.0</v>
      </c>
      <c r="K931" s="3" t="s">
        <v>2990</v>
      </c>
      <c r="L931" s="3">
        <f t="shared" si="130"/>
        <v>0.1859680684</v>
      </c>
      <c r="M931" s="3" t="s">
        <v>214</v>
      </c>
      <c r="N931" s="3">
        <f t="shared" si="131"/>
        <v>0.008473253506</v>
      </c>
      <c r="O931" s="3" t="s">
        <v>2991</v>
      </c>
      <c r="P931" s="3">
        <f t="shared" si="132"/>
        <v>0.5083952104</v>
      </c>
      <c r="Q931" s="3" t="s">
        <v>289</v>
      </c>
      <c r="R931" s="3">
        <f t="shared" si="133"/>
        <v>0.01873034986</v>
      </c>
    </row>
    <row r="932" ht="15.75" customHeight="1">
      <c r="A932" s="3">
        <v>881.0</v>
      </c>
      <c r="B932" s="3" t="s">
        <v>2993</v>
      </c>
      <c r="C932" s="3" t="s">
        <v>2994</v>
      </c>
      <c r="D932" s="3" t="s">
        <v>2995</v>
      </c>
      <c r="K932" s="3" t="s">
        <v>2405</v>
      </c>
      <c r="M932" s="3" t="s">
        <v>2996</v>
      </c>
      <c r="O932" s="3" t="s">
        <v>317</v>
      </c>
      <c r="Q932" s="3" t="s">
        <v>344</v>
      </c>
      <c r="S932" s="3" t="s">
        <v>2997</v>
      </c>
      <c r="U932" s="3" t="s">
        <v>513</v>
      </c>
      <c r="W932" s="3" t="s">
        <v>538</v>
      </c>
      <c r="Y932" s="3" t="s">
        <v>477</v>
      </c>
      <c r="AA932" s="3" t="s">
        <v>327</v>
      </c>
      <c r="AC932" s="3" t="s">
        <v>475</v>
      </c>
      <c r="AE932" s="3" t="s">
        <v>2128</v>
      </c>
    </row>
    <row r="933" ht="15.75" customHeight="1">
      <c r="A933" s="3">
        <v>882.0</v>
      </c>
      <c r="B933" s="3" t="s">
        <v>2998</v>
      </c>
      <c r="C933" s="3" t="s">
        <v>2999</v>
      </c>
      <c r="D933" s="3" t="s">
        <v>3000</v>
      </c>
      <c r="E933" s="3" t="s">
        <v>3001</v>
      </c>
      <c r="K933" s="3" t="s">
        <v>550</v>
      </c>
      <c r="L933" s="3">
        <f>4/26</f>
        <v>0.1538461538</v>
      </c>
      <c r="M933" s="3" t="s">
        <v>3002</v>
      </c>
      <c r="N933" s="3">
        <f>1.2/26</f>
        <v>0.04615384615</v>
      </c>
      <c r="O933" s="3" t="s">
        <v>635</v>
      </c>
      <c r="P933" s="3">
        <f>0.25/26</f>
        <v>0.009615384615</v>
      </c>
      <c r="Q933" s="3" t="s">
        <v>3003</v>
      </c>
      <c r="R933" s="3">
        <f>0.5/26</f>
        <v>0.01923076923</v>
      </c>
      <c r="S933" s="3" t="s">
        <v>135</v>
      </c>
    </row>
    <row r="934" ht="15.75" customHeight="1">
      <c r="A934" s="3">
        <v>883.0</v>
      </c>
      <c r="B934" s="3" t="s">
        <v>3004</v>
      </c>
      <c r="C934" s="3" t="s">
        <v>3005</v>
      </c>
      <c r="D934" s="3" t="s">
        <v>409</v>
      </c>
      <c r="E934" s="3" t="s">
        <v>3006</v>
      </c>
      <c r="K934" s="3" t="s">
        <v>412</v>
      </c>
      <c r="M934" s="3" t="s">
        <v>601</v>
      </c>
      <c r="O934" s="3" t="s">
        <v>538</v>
      </c>
      <c r="Q934" s="3" t="s">
        <v>327</v>
      </c>
      <c r="S934" s="3" t="s">
        <v>766</v>
      </c>
      <c r="U934" s="3" t="s">
        <v>3007</v>
      </c>
    </row>
    <row r="935" ht="15.75" customHeight="1">
      <c r="A935" s="3">
        <v>883.0</v>
      </c>
      <c r="B935" s="3" t="s">
        <v>3004</v>
      </c>
      <c r="C935" s="3" t="s">
        <v>3005</v>
      </c>
      <c r="D935" s="3" t="s">
        <v>409</v>
      </c>
      <c r="E935" s="3" t="s">
        <v>2209</v>
      </c>
      <c r="F935" s="3" t="s">
        <v>3008</v>
      </c>
      <c r="G935" s="3">
        <v>543.5</v>
      </c>
      <c r="H935" s="3">
        <v>1.3</v>
      </c>
      <c r="I935" s="3">
        <v>206.0</v>
      </c>
      <c r="J935" s="3">
        <v>977.0</v>
      </c>
      <c r="K935" s="3" t="s">
        <v>412</v>
      </c>
      <c r="M935" s="3" t="s">
        <v>601</v>
      </c>
      <c r="O935" s="3" t="s">
        <v>538</v>
      </c>
      <c r="Q935" s="3" t="s">
        <v>327</v>
      </c>
      <c r="S935" s="3" t="s">
        <v>766</v>
      </c>
      <c r="U935" s="3" t="s">
        <v>3007</v>
      </c>
    </row>
    <row r="936" ht="15.75" customHeight="1">
      <c r="A936" s="3">
        <v>884.0</v>
      </c>
      <c r="B936" s="3" t="s">
        <v>3004</v>
      </c>
      <c r="C936" s="3" t="s">
        <v>1846</v>
      </c>
      <c r="D936" s="3" t="s">
        <v>3009</v>
      </c>
      <c r="E936" s="3" t="s">
        <v>3001</v>
      </c>
      <c r="K936" s="3" t="s">
        <v>412</v>
      </c>
      <c r="M936" s="3" t="s">
        <v>601</v>
      </c>
      <c r="O936" s="3" t="s">
        <v>538</v>
      </c>
      <c r="Q936" s="3" t="s">
        <v>327</v>
      </c>
      <c r="S936" s="3" t="s">
        <v>766</v>
      </c>
      <c r="U936" s="3" t="s">
        <v>3007</v>
      </c>
    </row>
    <row r="937" ht="15.75" customHeight="1">
      <c r="A937" s="3">
        <v>885.0</v>
      </c>
      <c r="B937" s="3" t="s">
        <v>3004</v>
      </c>
      <c r="C937" s="3" t="s">
        <v>1852</v>
      </c>
      <c r="D937" s="3" t="s">
        <v>1853</v>
      </c>
      <c r="E937" s="3" t="s">
        <v>3006</v>
      </c>
      <c r="K937" s="3" t="s">
        <v>412</v>
      </c>
      <c r="M937" s="3" t="s">
        <v>601</v>
      </c>
      <c r="O937" s="3" t="s">
        <v>538</v>
      </c>
      <c r="Q937" s="3" t="s">
        <v>327</v>
      </c>
      <c r="S937" s="3" t="s">
        <v>766</v>
      </c>
      <c r="U937" s="3" t="s">
        <v>3007</v>
      </c>
    </row>
    <row r="938" ht="15.75" customHeight="1">
      <c r="A938" s="3">
        <v>886.0</v>
      </c>
      <c r="B938" s="3" t="s">
        <v>3010</v>
      </c>
      <c r="C938" s="3" t="s">
        <v>3011</v>
      </c>
      <c r="D938" s="3" t="s">
        <v>3012</v>
      </c>
      <c r="E938" s="3" t="s">
        <v>3001</v>
      </c>
      <c r="K938" s="3" t="s">
        <v>3013</v>
      </c>
      <c r="M938" s="3" t="s">
        <v>3014</v>
      </c>
      <c r="O938" s="3" t="s">
        <v>3015</v>
      </c>
      <c r="Q938" s="3" t="s">
        <v>248</v>
      </c>
      <c r="S938" s="3" t="s">
        <v>3016</v>
      </c>
    </row>
    <row r="939" ht="15.75" customHeight="1">
      <c r="A939" s="3">
        <v>887.0</v>
      </c>
      <c r="B939" s="3" t="s">
        <v>3017</v>
      </c>
      <c r="C939" s="3" t="s">
        <v>3018</v>
      </c>
      <c r="D939" s="3" t="s">
        <v>3018</v>
      </c>
      <c r="E939" s="3" t="s">
        <v>2222</v>
      </c>
      <c r="F939" s="3" t="s">
        <v>2226</v>
      </c>
      <c r="G939" s="3">
        <v>443.4</v>
      </c>
      <c r="H939" s="3">
        <v>-1.1</v>
      </c>
      <c r="I939" s="3">
        <v>200.0</v>
      </c>
      <c r="J939" s="3">
        <v>889.0</v>
      </c>
      <c r="K939" s="3" t="s">
        <v>3019</v>
      </c>
      <c r="M939" s="3" t="s">
        <v>3020</v>
      </c>
      <c r="O939" s="3" t="s">
        <v>3021</v>
      </c>
      <c r="Q939" s="3" t="s">
        <v>3022</v>
      </c>
      <c r="S939" s="3" t="s">
        <v>3023</v>
      </c>
      <c r="U939" s="3" t="s">
        <v>344</v>
      </c>
      <c r="W939" s="3" t="s">
        <v>3024</v>
      </c>
      <c r="Y939" s="3" t="s">
        <v>1241</v>
      </c>
      <c r="AA939" s="3" t="s">
        <v>3025</v>
      </c>
      <c r="AC939" s="3" t="s">
        <v>3026</v>
      </c>
      <c r="AE939" s="3" t="s">
        <v>3027</v>
      </c>
      <c r="AG939" s="3" t="s">
        <v>3028</v>
      </c>
      <c r="AI939" s="3" t="s">
        <v>3029</v>
      </c>
      <c r="AK939" s="3" t="s">
        <v>158</v>
      </c>
    </row>
    <row r="940" ht="15.75" customHeight="1">
      <c r="A940" s="3">
        <v>887.0</v>
      </c>
      <c r="B940" s="3" t="s">
        <v>3017</v>
      </c>
      <c r="C940" s="3" t="s">
        <v>3018</v>
      </c>
      <c r="D940" s="3" t="s">
        <v>3018</v>
      </c>
      <c r="E940" s="3" t="s">
        <v>3001</v>
      </c>
      <c r="K940" s="3" t="s">
        <v>3019</v>
      </c>
      <c r="M940" s="3" t="s">
        <v>3020</v>
      </c>
      <c r="O940" s="3" t="s">
        <v>3021</v>
      </c>
      <c r="Q940" s="3" t="s">
        <v>3022</v>
      </c>
      <c r="S940" s="3" t="s">
        <v>3023</v>
      </c>
      <c r="U940" s="3" t="s">
        <v>344</v>
      </c>
      <c r="W940" s="3" t="s">
        <v>3024</v>
      </c>
      <c r="Y940" s="3" t="s">
        <v>1241</v>
      </c>
      <c r="AA940" s="3" t="s">
        <v>3025</v>
      </c>
      <c r="AC940" s="3" t="s">
        <v>3026</v>
      </c>
      <c r="AE940" s="3" t="s">
        <v>3027</v>
      </c>
      <c r="AG940" s="3" t="s">
        <v>3028</v>
      </c>
      <c r="AI940" s="3" t="s">
        <v>3029</v>
      </c>
      <c r="AK940" s="3" t="s">
        <v>158</v>
      </c>
    </row>
    <row r="941" ht="15.75" customHeight="1">
      <c r="A941" s="3">
        <v>888.0</v>
      </c>
      <c r="B941" s="3" t="s">
        <v>3017</v>
      </c>
      <c r="C941" s="3" t="s">
        <v>3018</v>
      </c>
      <c r="D941" s="3" t="s">
        <v>3018</v>
      </c>
      <c r="E941" s="3" t="s">
        <v>1781</v>
      </c>
      <c r="K941" s="3" t="s">
        <v>3019</v>
      </c>
      <c r="M941" s="3" t="s">
        <v>3020</v>
      </c>
      <c r="O941" s="3" t="s">
        <v>3021</v>
      </c>
      <c r="Q941" s="3" t="s">
        <v>3022</v>
      </c>
      <c r="S941" s="3" t="s">
        <v>3023</v>
      </c>
      <c r="U941" s="3" t="s">
        <v>344</v>
      </c>
      <c r="W941" s="3" t="s">
        <v>3024</v>
      </c>
      <c r="Y941" s="3" t="s">
        <v>1241</v>
      </c>
      <c r="AA941" s="3" t="s">
        <v>3025</v>
      </c>
      <c r="AC941" s="3" t="s">
        <v>3026</v>
      </c>
      <c r="AE941" s="3" t="s">
        <v>3027</v>
      </c>
      <c r="AG941" s="3" t="s">
        <v>3028</v>
      </c>
      <c r="AI941" s="3" t="s">
        <v>3029</v>
      </c>
      <c r="AK941" s="3" t="s">
        <v>158</v>
      </c>
    </row>
    <row r="942" ht="15.75" customHeight="1">
      <c r="A942" s="3">
        <v>889.0</v>
      </c>
      <c r="B942" s="3" t="s">
        <v>3030</v>
      </c>
      <c r="C942" s="3" t="s">
        <v>169</v>
      </c>
      <c r="D942" s="3" t="s">
        <v>1883</v>
      </c>
      <c r="E942" s="3" t="s">
        <v>1781</v>
      </c>
      <c r="F942" s="3" t="s">
        <v>1782</v>
      </c>
      <c r="G942" s="3">
        <v>441.5</v>
      </c>
      <c r="H942" s="3">
        <v>3.2</v>
      </c>
      <c r="I942" s="3">
        <v>129.0</v>
      </c>
      <c r="J942" s="3">
        <v>663.0</v>
      </c>
    </row>
    <row r="943" ht="15.75" customHeight="1">
      <c r="A943" s="3">
        <v>890.0</v>
      </c>
      <c r="B943" s="3" t="s">
        <v>3030</v>
      </c>
      <c r="C943" s="3" t="s">
        <v>169</v>
      </c>
      <c r="D943" s="3" t="s">
        <v>1883</v>
      </c>
      <c r="E943" s="3" t="s">
        <v>3031</v>
      </c>
      <c r="F943" s="3" t="s">
        <v>3032</v>
      </c>
      <c r="G943" s="3">
        <v>300.35</v>
      </c>
      <c r="H943" s="3">
        <v>5.0</v>
      </c>
      <c r="I943" s="3">
        <v>21.0</v>
      </c>
      <c r="J943" s="3">
        <v>0.0</v>
      </c>
    </row>
    <row r="944" ht="15.75" customHeight="1">
      <c r="A944" s="3">
        <v>891.0</v>
      </c>
      <c r="B944" s="3" t="s">
        <v>3033</v>
      </c>
      <c r="C944" s="3" t="s">
        <v>169</v>
      </c>
      <c r="D944" s="3" t="s">
        <v>1883</v>
      </c>
      <c r="E944" s="3" t="s">
        <v>1823</v>
      </c>
      <c r="K944" s="3" t="s">
        <v>2873</v>
      </c>
      <c r="L944" s="3">
        <f t="shared" ref="L944:L949" si="134">21.5/263.31</f>
        <v>0.08165280468</v>
      </c>
      <c r="M944" s="3" t="s">
        <v>3034</v>
      </c>
      <c r="N944" s="3">
        <f t="shared" ref="N944:N949" si="135">6.36/263.31</f>
        <v>0.02415403897</v>
      </c>
      <c r="O944" s="3" t="s">
        <v>155</v>
      </c>
      <c r="P944" s="3">
        <f t="shared" ref="P944:P949" si="136">5.53/263.31</f>
        <v>0.02100186092</v>
      </c>
      <c r="Q944" s="3" t="s">
        <v>2849</v>
      </c>
      <c r="R944" s="3">
        <f t="shared" ref="R944:R949" si="137">2.82/263.31</f>
        <v>0.01070980973</v>
      </c>
    </row>
    <row r="945" ht="15.75" customHeight="1">
      <c r="A945" s="3">
        <v>892.0</v>
      </c>
      <c r="B945" s="3" t="s">
        <v>3033</v>
      </c>
      <c r="C945" s="3" t="s">
        <v>3035</v>
      </c>
      <c r="D945" s="3" t="s">
        <v>3035</v>
      </c>
      <c r="E945" s="3" t="s">
        <v>2252</v>
      </c>
      <c r="F945" s="3" t="s">
        <v>2255</v>
      </c>
      <c r="G945" s="3">
        <v>253.26</v>
      </c>
      <c r="H945" s="3">
        <v>-1.9</v>
      </c>
      <c r="I945" s="3">
        <v>126.0</v>
      </c>
      <c r="J945" s="3">
        <v>344.0</v>
      </c>
      <c r="K945" s="3" t="s">
        <v>2873</v>
      </c>
      <c r="L945" s="3">
        <f t="shared" si="134"/>
        <v>0.08165280468</v>
      </c>
      <c r="M945" s="3" t="s">
        <v>3034</v>
      </c>
      <c r="N945" s="3">
        <f t="shared" si="135"/>
        <v>0.02415403897</v>
      </c>
      <c r="O945" s="3" t="s">
        <v>155</v>
      </c>
      <c r="P945" s="3">
        <f t="shared" si="136"/>
        <v>0.02100186092</v>
      </c>
      <c r="Q945" s="3" t="s">
        <v>2849</v>
      </c>
      <c r="R945" s="3">
        <f t="shared" si="137"/>
        <v>0.01070980973</v>
      </c>
    </row>
    <row r="946" ht="15.75" customHeight="1">
      <c r="A946" s="3">
        <v>892.0</v>
      </c>
      <c r="B946" s="3" t="s">
        <v>3033</v>
      </c>
      <c r="C946" s="3" t="s">
        <v>3035</v>
      </c>
      <c r="D946" s="3" t="s">
        <v>3035</v>
      </c>
      <c r="E946" s="3" t="s">
        <v>1875</v>
      </c>
      <c r="K946" s="3" t="s">
        <v>2873</v>
      </c>
      <c r="L946" s="3">
        <f t="shared" si="134"/>
        <v>0.08165280468</v>
      </c>
      <c r="M946" s="3" t="s">
        <v>3034</v>
      </c>
      <c r="N946" s="3">
        <f t="shared" si="135"/>
        <v>0.02415403897</v>
      </c>
      <c r="O946" s="3" t="s">
        <v>155</v>
      </c>
      <c r="P946" s="3">
        <f t="shared" si="136"/>
        <v>0.02100186092</v>
      </c>
      <c r="Q946" s="3" t="s">
        <v>2849</v>
      </c>
      <c r="R946" s="3">
        <f t="shared" si="137"/>
        <v>0.01070980973</v>
      </c>
    </row>
    <row r="947" ht="15.75" customHeight="1">
      <c r="A947" s="3">
        <v>893.0</v>
      </c>
      <c r="B947" s="3" t="s">
        <v>3033</v>
      </c>
      <c r="C947" s="3" t="s">
        <v>3036</v>
      </c>
      <c r="D947" s="3" t="s">
        <v>3036</v>
      </c>
      <c r="E947" s="3" t="s">
        <v>1875</v>
      </c>
      <c r="F947" s="3" t="s">
        <v>1876</v>
      </c>
      <c r="G947" s="3">
        <v>331.3</v>
      </c>
      <c r="H947" s="3">
        <v>3.1</v>
      </c>
      <c r="I947" s="3">
        <v>108.0</v>
      </c>
      <c r="J947" s="3">
        <v>611.0</v>
      </c>
      <c r="K947" s="3" t="s">
        <v>2873</v>
      </c>
      <c r="L947" s="3">
        <f t="shared" si="134"/>
        <v>0.08165280468</v>
      </c>
      <c r="M947" s="3" t="s">
        <v>3034</v>
      </c>
      <c r="N947" s="3">
        <f t="shared" si="135"/>
        <v>0.02415403897</v>
      </c>
      <c r="O947" s="3" t="s">
        <v>155</v>
      </c>
      <c r="P947" s="3">
        <f t="shared" si="136"/>
        <v>0.02100186092</v>
      </c>
      <c r="Q947" s="3" t="s">
        <v>2849</v>
      </c>
      <c r="R947" s="3">
        <f t="shared" si="137"/>
        <v>0.01070980973</v>
      </c>
    </row>
    <row r="948" ht="15.75" customHeight="1">
      <c r="A948" s="3">
        <v>894.0</v>
      </c>
      <c r="B948" s="3" t="s">
        <v>3033</v>
      </c>
      <c r="C948" s="3" t="s">
        <v>550</v>
      </c>
      <c r="D948" s="3" t="s">
        <v>550</v>
      </c>
      <c r="E948" s="3" t="s">
        <v>1879</v>
      </c>
      <c r="K948" s="3" t="s">
        <v>2873</v>
      </c>
      <c r="L948" s="3">
        <f t="shared" si="134"/>
        <v>0.08165280468</v>
      </c>
      <c r="M948" s="3" t="s">
        <v>3034</v>
      </c>
      <c r="N948" s="3">
        <f t="shared" si="135"/>
        <v>0.02415403897</v>
      </c>
      <c r="O948" s="3" t="s">
        <v>155</v>
      </c>
      <c r="P948" s="3">
        <f t="shared" si="136"/>
        <v>0.02100186092</v>
      </c>
      <c r="Q948" s="3" t="s">
        <v>2849</v>
      </c>
      <c r="R948" s="3">
        <f t="shared" si="137"/>
        <v>0.01070980973</v>
      </c>
    </row>
    <row r="949" ht="15.75" customHeight="1">
      <c r="A949" s="3">
        <v>895.0</v>
      </c>
      <c r="B949" s="3" t="s">
        <v>3033</v>
      </c>
      <c r="C949" s="3" t="s">
        <v>2635</v>
      </c>
      <c r="D949" s="3" t="s">
        <v>2635</v>
      </c>
      <c r="E949" s="3" t="s">
        <v>1879</v>
      </c>
      <c r="F949" s="3" t="s">
        <v>1880</v>
      </c>
      <c r="G949" s="3">
        <v>421.5</v>
      </c>
      <c r="H949" s="3">
        <v>3.5</v>
      </c>
      <c r="I949" s="3">
        <v>90.6</v>
      </c>
      <c r="J949" s="3">
        <v>631.0</v>
      </c>
      <c r="K949" s="3" t="s">
        <v>2873</v>
      </c>
      <c r="L949" s="3">
        <f t="shared" si="134"/>
        <v>0.08165280468</v>
      </c>
      <c r="M949" s="3" t="s">
        <v>3034</v>
      </c>
      <c r="N949" s="3">
        <f t="shared" si="135"/>
        <v>0.02415403897</v>
      </c>
      <c r="O949" s="3" t="s">
        <v>155</v>
      </c>
      <c r="P949" s="3">
        <f t="shared" si="136"/>
        <v>0.02100186092</v>
      </c>
      <c r="Q949" s="3" t="s">
        <v>2849</v>
      </c>
      <c r="R949" s="3">
        <f t="shared" si="137"/>
        <v>0.01070980973</v>
      </c>
    </row>
    <row r="950" ht="15.75" customHeight="1">
      <c r="A950" s="3">
        <v>896.0</v>
      </c>
      <c r="B950" s="3" t="s">
        <v>3037</v>
      </c>
      <c r="C950" s="3" t="s">
        <v>169</v>
      </c>
      <c r="D950" s="3" t="s">
        <v>1883</v>
      </c>
      <c r="E950" s="3" t="s">
        <v>1879</v>
      </c>
      <c r="F950" s="3" t="s">
        <v>1880</v>
      </c>
      <c r="G950" s="3">
        <v>421.5</v>
      </c>
      <c r="H950" s="3">
        <v>3.5</v>
      </c>
      <c r="I950" s="3">
        <v>90.6</v>
      </c>
      <c r="J950" s="3">
        <v>631.0</v>
      </c>
    </row>
    <row r="951" ht="15.75" customHeight="1">
      <c r="A951" s="3">
        <v>897.0</v>
      </c>
      <c r="B951" s="3" t="s">
        <v>3037</v>
      </c>
      <c r="C951" s="3" t="s">
        <v>3038</v>
      </c>
      <c r="D951" s="3" t="s">
        <v>3039</v>
      </c>
      <c r="E951" s="3" t="s">
        <v>1879</v>
      </c>
      <c r="F951" s="3" t="s">
        <v>1880</v>
      </c>
      <c r="G951" s="3">
        <v>421.5</v>
      </c>
      <c r="H951" s="3">
        <v>3.5</v>
      </c>
      <c r="I951" s="3">
        <v>90.6</v>
      </c>
      <c r="J951" s="3">
        <v>631.0</v>
      </c>
    </row>
    <row r="952" ht="15.75" customHeight="1">
      <c r="A952" s="3">
        <v>898.0</v>
      </c>
      <c r="B952" s="3" t="s">
        <v>3037</v>
      </c>
      <c r="C952" s="3" t="s">
        <v>3035</v>
      </c>
      <c r="D952" s="3" t="s">
        <v>3035</v>
      </c>
      <c r="E952" s="3" t="s">
        <v>1536</v>
      </c>
      <c r="F952" s="3" t="s">
        <v>1544</v>
      </c>
      <c r="G952" s="3">
        <v>1007.2</v>
      </c>
      <c r="H952" s="3">
        <v>-2.6</v>
      </c>
      <c r="I952" s="3">
        <v>450.0</v>
      </c>
      <c r="J952" s="3">
        <v>1870.0</v>
      </c>
    </row>
    <row r="953" ht="15.75" customHeight="1">
      <c r="A953" s="3">
        <v>899.0</v>
      </c>
      <c r="B953" s="3" t="s">
        <v>3037</v>
      </c>
      <c r="C953" s="3" t="s">
        <v>3040</v>
      </c>
      <c r="D953" s="3" t="s">
        <v>3041</v>
      </c>
      <c r="E953" s="3" t="s">
        <v>1536</v>
      </c>
      <c r="F953" s="3" t="s">
        <v>1544</v>
      </c>
      <c r="G953" s="3">
        <v>1007.2</v>
      </c>
      <c r="H953" s="3">
        <v>-2.6</v>
      </c>
      <c r="I953" s="3">
        <v>450.0</v>
      </c>
      <c r="J953" s="3">
        <v>1870.0</v>
      </c>
    </row>
    <row r="954" ht="15.75" customHeight="1">
      <c r="A954" s="3">
        <v>900.0</v>
      </c>
      <c r="B954" s="3" t="s">
        <v>3037</v>
      </c>
      <c r="C954" s="3" t="s">
        <v>550</v>
      </c>
      <c r="D954" s="3" t="s">
        <v>550</v>
      </c>
      <c r="E954" s="3" t="s">
        <v>3042</v>
      </c>
      <c r="F954" s="3" t="s">
        <v>3043</v>
      </c>
      <c r="G954" s="3">
        <v>332.3</v>
      </c>
      <c r="H954" s="3">
        <v>1.0</v>
      </c>
      <c r="I954" s="3">
        <v>21.0</v>
      </c>
      <c r="J954" s="3">
        <v>0.0</v>
      </c>
    </row>
    <row r="955" ht="15.75" customHeight="1">
      <c r="A955" s="3">
        <v>901.0</v>
      </c>
      <c r="B955" s="3" t="s">
        <v>3037</v>
      </c>
      <c r="C955" s="3" t="s">
        <v>2635</v>
      </c>
      <c r="D955" s="3" t="s">
        <v>2635</v>
      </c>
      <c r="E955" s="3" t="s">
        <v>3042</v>
      </c>
      <c r="F955" s="3" t="s">
        <v>3043</v>
      </c>
      <c r="G955" s="3">
        <v>332.3</v>
      </c>
      <c r="H955" s="3">
        <v>1.0</v>
      </c>
      <c r="I955" s="3">
        <v>21.0</v>
      </c>
      <c r="J955" s="3">
        <v>0.0</v>
      </c>
    </row>
    <row r="956" ht="15.75" customHeight="1">
      <c r="A956" s="3">
        <v>902.0</v>
      </c>
      <c r="B956" s="3" t="s">
        <v>3044</v>
      </c>
      <c r="C956" s="3" t="s">
        <v>169</v>
      </c>
      <c r="D956" s="3" t="s">
        <v>1883</v>
      </c>
      <c r="E956" s="3" t="s">
        <v>3045</v>
      </c>
      <c r="F956" s="3" t="s">
        <v>3046</v>
      </c>
      <c r="G956" s="3">
        <v>1084.2</v>
      </c>
      <c r="H956" s="3">
        <v>-4.8</v>
      </c>
      <c r="I956" s="3">
        <v>515.0</v>
      </c>
      <c r="J956" s="3">
        <v>2070.0</v>
      </c>
      <c r="K956" s="3" t="s">
        <v>749</v>
      </c>
      <c r="L956" s="3">
        <f t="shared" ref="L956:L959" si="138">5.72/438.32</f>
        <v>0.01304982661</v>
      </c>
      <c r="M956" s="3" t="s">
        <v>2519</v>
      </c>
      <c r="N956" s="3">
        <f t="shared" ref="N956:N959" si="139">11.2/438.32</f>
        <v>0.02555210805</v>
      </c>
      <c r="O956" s="3" t="s">
        <v>2849</v>
      </c>
      <c r="P956" s="3">
        <f t="shared" ref="P956:P959" si="140">1.4/438.32</f>
        <v>0.003194013506</v>
      </c>
    </row>
    <row r="957" ht="15.75" customHeight="1">
      <c r="A957" s="3">
        <v>903.0</v>
      </c>
      <c r="B957" s="3" t="s">
        <v>3044</v>
      </c>
      <c r="C957" s="3" t="s">
        <v>3036</v>
      </c>
      <c r="D957" s="3" t="s">
        <v>3036</v>
      </c>
      <c r="E957" s="3" t="s">
        <v>3045</v>
      </c>
      <c r="F957" s="3" t="s">
        <v>3046</v>
      </c>
      <c r="G957" s="3">
        <v>1084.2</v>
      </c>
      <c r="H957" s="3">
        <v>-4.8</v>
      </c>
      <c r="I957" s="3">
        <v>515.0</v>
      </c>
      <c r="J957" s="3">
        <v>2070.0</v>
      </c>
      <c r="K957" s="3" t="s">
        <v>749</v>
      </c>
      <c r="L957" s="3">
        <f t="shared" si="138"/>
        <v>0.01304982661</v>
      </c>
      <c r="M957" s="3" t="s">
        <v>2519</v>
      </c>
      <c r="N957" s="3">
        <f t="shared" si="139"/>
        <v>0.02555210805</v>
      </c>
      <c r="O957" s="3" t="s">
        <v>2849</v>
      </c>
      <c r="P957" s="3">
        <f t="shared" si="140"/>
        <v>0.003194013506</v>
      </c>
    </row>
    <row r="958" ht="15.75" customHeight="1">
      <c r="A958" s="3">
        <v>904.0</v>
      </c>
      <c r="B958" s="3" t="s">
        <v>3044</v>
      </c>
      <c r="C958" s="3" t="s">
        <v>550</v>
      </c>
      <c r="D958" s="3" t="s">
        <v>550</v>
      </c>
      <c r="E958" s="3" t="s">
        <v>1910</v>
      </c>
      <c r="K958" s="3" t="s">
        <v>749</v>
      </c>
      <c r="L958" s="3">
        <f t="shared" si="138"/>
        <v>0.01304982661</v>
      </c>
      <c r="M958" s="3" t="s">
        <v>2519</v>
      </c>
      <c r="N958" s="3">
        <f t="shared" si="139"/>
        <v>0.02555210805</v>
      </c>
      <c r="O958" s="3" t="s">
        <v>2849</v>
      </c>
      <c r="P958" s="3">
        <f t="shared" si="140"/>
        <v>0.003194013506</v>
      </c>
    </row>
    <row r="959" ht="15.75" customHeight="1">
      <c r="A959" s="3">
        <v>905.0</v>
      </c>
      <c r="B959" s="3" t="s">
        <v>3044</v>
      </c>
      <c r="C959" s="3" t="s">
        <v>2635</v>
      </c>
      <c r="D959" s="3" t="s">
        <v>2635</v>
      </c>
      <c r="E959" s="3" t="s">
        <v>691</v>
      </c>
      <c r="K959" s="3" t="s">
        <v>749</v>
      </c>
      <c r="L959" s="3">
        <f t="shared" si="138"/>
        <v>0.01304982661</v>
      </c>
      <c r="M959" s="3" t="s">
        <v>2519</v>
      </c>
      <c r="N959" s="3">
        <f t="shared" si="139"/>
        <v>0.02555210805</v>
      </c>
      <c r="O959" s="3" t="s">
        <v>2849</v>
      </c>
      <c r="P959" s="3">
        <f t="shared" si="140"/>
        <v>0.003194013506</v>
      </c>
    </row>
    <row r="960" ht="15.75" customHeight="1">
      <c r="A960" s="3">
        <v>906.0</v>
      </c>
      <c r="B960" s="3" t="s">
        <v>3047</v>
      </c>
      <c r="C960" s="3" t="s">
        <v>3048</v>
      </c>
      <c r="D960" s="3" t="s">
        <v>1853</v>
      </c>
      <c r="E960" s="3" t="s">
        <v>691</v>
      </c>
    </row>
    <row r="961" ht="15.75" customHeight="1">
      <c r="A961" s="3">
        <v>907.0</v>
      </c>
      <c r="B961" s="3" t="s">
        <v>3049</v>
      </c>
      <c r="C961" s="3" t="s">
        <v>3048</v>
      </c>
      <c r="D961" s="3" t="s">
        <v>1853</v>
      </c>
      <c r="E961" s="3" t="s">
        <v>691</v>
      </c>
    </row>
    <row r="962" ht="15.75" customHeight="1">
      <c r="A962" s="3">
        <v>908.0</v>
      </c>
      <c r="B962" s="3" t="s">
        <v>3050</v>
      </c>
      <c r="C962" s="3" t="s">
        <v>3048</v>
      </c>
      <c r="D962" s="3" t="s">
        <v>1853</v>
      </c>
      <c r="E962" s="3" t="s">
        <v>691</v>
      </c>
      <c r="K962" s="3" t="s">
        <v>327</v>
      </c>
      <c r="M962" s="3" t="s">
        <v>155</v>
      </c>
      <c r="O962" s="3" t="s">
        <v>3051</v>
      </c>
      <c r="Q962" s="3" t="s">
        <v>3052</v>
      </c>
    </row>
    <row r="963" ht="15.75" customHeight="1">
      <c r="A963" s="3">
        <v>909.0</v>
      </c>
      <c r="B963" s="3" t="s">
        <v>3050</v>
      </c>
      <c r="C963" s="3" t="s">
        <v>3053</v>
      </c>
      <c r="D963" s="3" t="s">
        <v>3054</v>
      </c>
      <c r="E963" s="3" t="s">
        <v>3055</v>
      </c>
      <c r="F963" s="3" t="s">
        <v>3056</v>
      </c>
      <c r="G963" s="3">
        <v>434.0</v>
      </c>
      <c r="H963" s="3">
        <v>4.0</v>
      </c>
      <c r="I963" s="3">
        <v>28.0</v>
      </c>
      <c r="J963" s="3">
        <v>0.0</v>
      </c>
      <c r="K963" s="3" t="s">
        <v>327</v>
      </c>
      <c r="M963" s="3" t="s">
        <v>155</v>
      </c>
      <c r="O963" s="3" t="s">
        <v>3051</v>
      </c>
      <c r="Q963" s="3" t="s">
        <v>3052</v>
      </c>
    </row>
    <row r="964" ht="15.75" customHeight="1">
      <c r="A964" s="3">
        <v>910.0</v>
      </c>
      <c r="B964" s="3" t="s">
        <v>3057</v>
      </c>
      <c r="C964" s="3" t="s">
        <v>3058</v>
      </c>
      <c r="D964" s="3" t="s">
        <v>3059</v>
      </c>
      <c r="E964" s="3" t="s">
        <v>3060</v>
      </c>
      <c r="F964" s="3" t="s">
        <v>3061</v>
      </c>
      <c r="G964" s="3">
        <v>299.35</v>
      </c>
      <c r="H964" s="3">
        <v>-0.7</v>
      </c>
      <c r="I964" s="3">
        <v>142.0</v>
      </c>
      <c r="J964" s="3">
        <v>491.0</v>
      </c>
      <c r="K964" s="3" t="s">
        <v>3062</v>
      </c>
      <c r="M964" s="3" t="s">
        <v>2950</v>
      </c>
      <c r="O964" s="3" t="s">
        <v>3063</v>
      </c>
      <c r="Q964" s="3" t="s">
        <v>405</v>
      </c>
      <c r="S964" s="3" t="s">
        <v>327</v>
      </c>
    </row>
    <row r="965" ht="15.75" customHeight="1">
      <c r="A965" s="3">
        <v>911.0</v>
      </c>
      <c r="B965" s="3" t="s">
        <v>3057</v>
      </c>
      <c r="C965" s="3" t="s">
        <v>3058</v>
      </c>
      <c r="D965" s="3" t="s">
        <v>3059</v>
      </c>
      <c r="E965" s="3" t="s">
        <v>3064</v>
      </c>
      <c r="K965" s="3" t="s">
        <v>3062</v>
      </c>
      <c r="M965" s="3" t="s">
        <v>2950</v>
      </c>
      <c r="O965" s="3" t="s">
        <v>3063</v>
      </c>
      <c r="Q965" s="3" t="s">
        <v>405</v>
      </c>
      <c r="S965" s="3" t="s">
        <v>327</v>
      </c>
    </row>
    <row r="966" ht="15.75" customHeight="1">
      <c r="A966" s="3">
        <v>912.0</v>
      </c>
      <c r="B966" s="3" t="s">
        <v>3065</v>
      </c>
      <c r="C966" s="3" t="s">
        <v>3066</v>
      </c>
      <c r="E966" s="3" t="s">
        <v>3060</v>
      </c>
      <c r="F966" s="3" t="s">
        <v>3061</v>
      </c>
      <c r="G966" s="3">
        <v>299.35</v>
      </c>
      <c r="H966" s="3">
        <v>-0.7</v>
      </c>
      <c r="I966" s="3">
        <v>142.0</v>
      </c>
      <c r="J966" s="3">
        <v>491.0</v>
      </c>
      <c r="K966" s="3" t="s">
        <v>3067</v>
      </c>
    </row>
    <row r="967" ht="15.75" customHeight="1">
      <c r="A967" s="3">
        <v>913.0</v>
      </c>
      <c r="B967" s="3" t="s">
        <v>3065</v>
      </c>
      <c r="C967" s="3" t="s">
        <v>3066</v>
      </c>
      <c r="E967" s="3" t="s">
        <v>3064</v>
      </c>
      <c r="K967" s="3" t="s">
        <v>3067</v>
      </c>
    </row>
    <row r="968" ht="15.75" customHeight="1">
      <c r="A968" s="3">
        <v>914.0</v>
      </c>
      <c r="B968" s="3" t="s">
        <v>3068</v>
      </c>
      <c r="C968" s="3" t="s">
        <v>3058</v>
      </c>
      <c r="D968" s="3" t="s">
        <v>3059</v>
      </c>
      <c r="E968" s="3" t="s">
        <v>3069</v>
      </c>
      <c r="F968" s="3" t="s">
        <v>3070</v>
      </c>
      <c r="G968" s="3">
        <v>218.25</v>
      </c>
      <c r="H968" s="3">
        <v>0.9</v>
      </c>
      <c r="I968" s="3">
        <v>58.2</v>
      </c>
      <c r="J968" s="3">
        <v>279.0</v>
      </c>
      <c r="K968" s="3" t="s">
        <v>3062</v>
      </c>
      <c r="M968" s="3" t="s">
        <v>3071</v>
      </c>
      <c r="O968" s="3" t="s">
        <v>226</v>
      </c>
      <c r="Q968" s="3" t="s">
        <v>405</v>
      </c>
      <c r="S968" s="3" t="s">
        <v>327</v>
      </c>
      <c r="U968" s="3" t="s">
        <v>406</v>
      </c>
    </row>
    <row r="969" ht="15.75" customHeight="1">
      <c r="A969" s="3">
        <v>915.0</v>
      </c>
      <c r="B969" s="3" t="s">
        <v>3068</v>
      </c>
      <c r="C969" s="3" t="s">
        <v>3058</v>
      </c>
      <c r="D969" s="3" t="s">
        <v>3059</v>
      </c>
      <c r="E969" s="3" t="s">
        <v>3069</v>
      </c>
      <c r="F969" s="3" t="s">
        <v>3070</v>
      </c>
      <c r="G969" s="3">
        <v>218.25</v>
      </c>
      <c r="H969" s="3">
        <v>0.9</v>
      </c>
      <c r="I969" s="3">
        <v>58.2</v>
      </c>
      <c r="J969" s="3">
        <v>279.0</v>
      </c>
      <c r="K969" s="3" t="s">
        <v>3062</v>
      </c>
      <c r="M969" s="3" t="s">
        <v>3071</v>
      </c>
      <c r="O969" s="3" t="s">
        <v>226</v>
      </c>
      <c r="Q969" s="3" t="s">
        <v>405</v>
      </c>
      <c r="S969" s="3" t="s">
        <v>327</v>
      </c>
      <c r="U969" s="3" t="s">
        <v>406</v>
      </c>
    </row>
    <row r="970" ht="15.75" customHeight="1">
      <c r="A970" s="3">
        <v>916.0</v>
      </c>
      <c r="B970" s="3" t="s">
        <v>3072</v>
      </c>
      <c r="C970" s="3" t="s">
        <v>3058</v>
      </c>
      <c r="D970" s="3" t="s">
        <v>3059</v>
      </c>
      <c r="E970" s="3" t="s">
        <v>3073</v>
      </c>
      <c r="F970" s="3" t="s">
        <v>3074</v>
      </c>
      <c r="G970" s="3">
        <v>326.78</v>
      </c>
      <c r="H970" s="3">
        <v>3.0</v>
      </c>
      <c r="I970" s="3">
        <v>22.0</v>
      </c>
      <c r="J970" s="3">
        <v>0.0</v>
      </c>
      <c r="K970" s="3" t="s">
        <v>3075</v>
      </c>
      <c r="M970" s="3" t="s">
        <v>82</v>
      </c>
      <c r="O970" s="3" t="s">
        <v>397</v>
      </c>
      <c r="Q970" s="3" t="s">
        <v>227</v>
      </c>
      <c r="S970" s="3" t="s">
        <v>120</v>
      </c>
      <c r="U970" s="3" t="s">
        <v>947</v>
      </c>
      <c r="W970" s="3" t="s">
        <v>3076</v>
      </c>
      <c r="Y970" s="3" t="s">
        <v>317</v>
      </c>
      <c r="AA970" s="3" t="s">
        <v>3077</v>
      </c>
      <c r="AC970" s="3" t="s">
        <v>3078</v>
      </c>
    </row>
    <row r="971" ht="15.75" customHeight="1">
      <c r="A971" s="3">
        <v>917.0</v>
      </c>
      <c r="B971" s="3" t="s">
        <v>3072</v>
      </c>
      <c r="C971" s="3" t="s">
        <v>3058</v>
      </c>
      <c r="D971" s="3" t="s">
        <v>3059</v>
      </c>
      <c r="E971" s="3" t="s">
        <v>2338</v>
      </c>
      <c r="K971" s="3" t="s">
        <v>3075</v>
      </c>
      <c r="M971" s="3" t="s">
        <v>82</v>
      </c>
      <c r="O971" s="3" t="s">
        <v>397</v>
      </c>
      <c r="Q971" s="3" t="s">
        <v>227</v>
      </c>
      <c r="S971" s="3" t="s">
        <v>120</v>
      </c>
      <c r="U971" s="3" t="s">
        <v>947</v>
      </c>
      <c r="W971" s="3" t="s">
        <v>3076</v>
      </c>
      <c r="Y971" s="3" t="s">
        <v>317</v>
      </c>
      <c r="AA971" s="3" t="s">
        <v>3077</v>
      </c>
      <c r="AC971" s="3" t="s">
        <v>3078</v>
      </c>
    </row>
    <row r="972" ht="15.75" customHeight="1">
      <c r="A972" s="3">
        <v>918.0</v>
      </c>
      <c r="B972" s="3" t="s">
        <v>3079</v>
      </c>
      <c r="C972" s="3" t="s">
        <v>3058</v>
      </c>
      <c r="D972" s="3" t="s">
        <v>3059</v>
      </c>
      <c r="E972" s="3" t="s">
        <v>2338</v>
      </c>
      <c r="F972" s="3" t="s">
        <v>2339</v>
      </c>
      <c r="G972" s="3">
        <v>349.4</v>
      </c>
      <c r="H972" s="3">
        <v>-1.1</v>
      </c>
      <c r="I972" s="3">
        <v>138.0</v>
      </c>
      <c r="J972" s="3">
        <v>562.0</v>
      </c>
      <c r="K972" s="3" t="s">
        <v>392</v>
      </c>
      <c r="M972" s="3" t="s">
        <v>3076</v>
      </c>
      <c r="O972" s="3" t="s">
        <v>316</v>
      </c>
      <c r="Q972" s="3" t="s">
        <v>317</v>
      </c>
      <c r="S972" s="3" t="s">
        <v>227</v>
      </c>
      <c r="U972" s="3" t="s">
        <v>82</v>
      </c>
      <c r="W972" s="3" t="s">
        <v>3080</v>
      </c>
      <c r="Y972" s="3" t="s">
        <v>3081</v>
      </c>
      <c r="AA972" s="3" t="s">
        <v>3078</v>
      </c>
      <c r="AC972" s="3" t="s">
        <v>397</v>
      </c>
      <c r="AE972" s="3" t="s">
        <v>394</v>
      </c>
      <c r="AG972" s="3" t="s">
        <v>393</v>
      </c>
      <c r="AI972" s="3" t="s">
        <v>3082</v>
      </c>
      <c r="AK972" s="3" t="s">
        <v>787</v>
      </c>
    </row>
    <row r="973" ht="15.75" customHeight="1">
      <c r="A973" s="3">
        <v>919.0</v>
      </c>
      <c r="B973" s="3" t="s">
        <v>3083</v>
      </c>
      <c r="C973" s="3" t="s">
        <v>3084</v>
      </c>
      <c r="D973" s="3" t="s">
        <v>3085</v>
      </c>
      <c r="E973" s="3" t="s">
        <v>3055</v>
      </c>
      <c r="F973" s="3" t="s">
        <v>3056</v>
      </c>
      <c r="G973" s="3">
        <v>434.0</v>
      </c>
      <c r="H973" s="3">
        <v>4.0</v>
      </c>
      <c r="I973" s="3">
        <v>28.0</v>
      </c>
      <c r="J973" s="3">
        <v>0.0</v>
      </c>
      <c r="K973" s="3" t="s">
        <v>1079</v>
      </c>
      <c r="M973" s="3" t="s">
        <v>948</v>
      </c>
      <c r="O973" s="3" t="s">
        <v>82</v>
      </c>
      <c r="Q973" s="3" t="s">
        <v>931</v>
      </c>
      <c r="S973" s="3" t="s">
        <v>280</v>
      </c>
      <c r="U973" s="3" t="s">
        <v>2061</v>
      </c>
      <c r="W973" s="3" t="s">
        <v>1813</v>
      </c>
    </row>
    <row r="974" ht="15.75" customHeight="1">
      <c r="A974" s="3">
        <v>920.0</v>
      </c>
      <c r="B974" s="3" t="s">
        <v>3086</v>
      </c>
      <c r="C974" s="3" t="s">
        <v>3053</v>
      </c>
      <c r="D974" s="3" t="s">
        <v>3054</v>
      </c>
      <c r="K974" s="3" t="s">
        <v>327</v>
      </c>
      <c r="M974" s="3" t="s">
        <v>460</v>
      </c>
      <c r="O974" s="3" t="s">
        <v>3051</v>
      </c>
    </row>
    <row r="975" ht="15.75" customHeight="1">
      <c r="A975" s="3">
        <v>921.0</v>
      </c>
      <c r="B975" s="3" t="s">
        <v>3086</v>
      </c>
      <c r="C975" s="3" t="s">
        <v>1852</v>
      </c>
      <c r="D975" s="3" t="s">
        <v>1853</v>
      </c>
      <c r="E975" s="3" t="s">
        <v>2550</v>
      </c>
      <c r="F975" s="3" t="s">
        <v>2552</v>
      </c>
      <c r="G975" s="3">
        <v>198.17</v>
      </c>
      <c r="H975" s="3">
        <v>6.0</v>
      </c>
      <c r="I975" s="3">
        <v>13.0</v>
      </c>
      <c r="J975" s="3">
        <v>0.0</v>
      </c>
      <c r="K975" s="3" t="s">
        <v>327</v>
      </c>
      <c r="M975" s="3" t="s">
        <v>460</v>
      </c>
      <c r="O975" s="3" t="s">
        <v>3051</v>
      </c>
    </row>
    <row r="976" ht="15.75" customHeight="1">
      <c r="A976" s="3">
        <v>922.0</v>
      </c>
      <c r="B976" s="3" t="s">
        <v>3087</v>
      </c>
      <c r="C976" s="3" t="s">
        <v>3088</v>
      </c>
      <c r="D976" s="3" t="s">
        <v>3089</v>
      </c>
      <c r="E976" s="3" t="s">
        <v>2550</v>
      </c>
      <c r="F976" s="3" t="s">
        <v>2552</v>
      </c>
      <c r="G976" s="3">
        <v>198.17</v>
      </c>
      <c r="H976" s="3">
        <v>6.0</v>
      </c>
      <c r="I976" s="3">
        <v>13.0</v>
      </c>
      <c r="J976" s="3">
        <v>0.0</v>
      </c>
      <c r="K976" s="3" t="s">
        <v>484</v>
      </c>
      <c r="M976" s="3" t="s">
        <v>1625</v>
      </c>
      <c r="O976" s="3" t="s">
        <v>281</v>
      </c>
    </row>
    <row r="977" ht="15.75" customHeight="1">
      <c r="A977" s="3">
        <v>923.0</v>
      </c>
      <c r="B977" s="3" t="s">
        <v>3090</v>
      </c>
      <c r="C977" s="3" t="s">
        <v>3088</v>
      </c>
      <c r="D977" s="3" t="s">
        <v>3089</v>
      </c>
      <c r="E977" s="3" t="s">
        <v>2550</v>
      </c>
      <c r="F977" s="3" t="s">
        <v>2552</v>
      </c>
      <c r="G977" s="3">
        <v>198.17</v>
      </c>
      <c r="H977" s="3">
        <v>6.0</v>
      </c>
      <c r="I977" s="3">
        <v>13.0</v>
      </c>
      <c r="J977" s="3">
        <v>0.0</v>
      </c>
      <c r="K977" s="3" t="s">
        <v>484</v>
      </c>
      <c r="M977" s="3" t="s">
        <v>1625</v>
      </c>
      <c r="O977" s="3" t="s">
        <v>281</v>
      </c>
    </row>
    <row r="978" ht="15.75" customHeight="1">
      <c r="A978" s="3">
        <v>924.0</v>
      </c>
      <c r="B978" s="3" t="s">
        <v>3091</v>
      </c>
      <c r="C978" s="3" t="s">
        <v>3092</v>
      </c>
      <c r="D978" s="3" t="s">
        <v>3093</v>
      </c>
      <c r="E978" s="3" t="s">
        <v>2550</v>
      </c>
      <c r="F978" s="3" t="s">
        <v>2552</v>
      </c>
      <c r="G978" s="3">
        <v>198.17</v>
      </c>
      <c r="H978" s="3">
        <v>6.0</v>
      </c>
      <c r="I978" s="3">
        <v>13.0</v>
      </c>
      <c r="J978" s="3">
        <v>0.0</v>
      </c>
      <c r="K978" s="3" t="s">
        <v>715</v>
      </c>
      <c r="M978" s="3" t="s">
        <v>78</v>
      </c>
      <c r="O978" s="3" t="s">
        <v>3094</v>
      </c>
      <c r="Q978" s="3" t="s">
        <v>1040</v>
      </c>
      <c r="S978" s="3" t="s">
        <v>82</v>
      </c>
      <c r="U978" s="3" t="s">
        <v>84</v>
      </c>
      <c r="W978" s="3" t="s">
        <v>467</v>
      </c>
      <c r="Y978" s="3" t="s">
        <v>278</v>
      </c>
      <c r="AA978" s="3" t="s">
        <v>120</v>
      </c>
    </row>
    <row r="979" ht="15.75" customHeight="1">
      <c r="A979" s="3">
        <v>925.0</v>
      </c>
      <c r="B979" s="3" t="s">
        <v>3091</v>
      </c>
      <c r="C979" s="3" t="s">
        <v>3092</v>
      </c>
      <c r="D979" s="3" t="s">
        <v>3093</v>
      </c>
      <c r="E979" s="3" t="s">
        <v>2550</v>
      </c>
      <c r="F979" s="3" t="s">
        <v>2552</v>
      </c>
      <c r="G979" s="3">
        <v>198.17</v>
      </c>
      <c r="H979" s="3">
        <v>6.0</v>
      </c>
      <c r="I979" s="3">
        <v>13.0</v>
      </c>
      <c r="J979" s="3">
        <v>0.0</v>
      </c>
      <c r="K979" s="3" t="s">
        <v>715</v>
      </c>
      <c r="M979" s="3" t="s">
        <v>78</v>
      </c>
      <c r="O979" s="3" t="s">
        <v>3094</v>
      </c>
      <c r="Q979" s="3" t="s">
        <v>1040</v>
      </c>
      <c r="S979" s="3" t="s">
        <v>82</v>
      </c>
      <c r="U979" s="3" t="s">
        <v>84</v>
      </c>
      <c r="W979" s="3" t="s">
        <v>467</v>
      </c>
      <c r="Y979" s="3" t="s">
        <v>278</v>
      </c>
      <c r="AA979" s="3" t="s">
        <v>120</v>
      </c>
    </row>
    <row r="980" ht="15.75" customHeight="1">
      <c r="A980" s="3">
        <v>926.0</v>
      </c>
      <c r="B980" s="3" t="s">
        <v>3095</v>
      </c>
      <c r="C980" s="3" t="s">
        <v>3096</v>
      </c>
      <c r="D980" s="3" t="s">
        <v>3097</v>
      </c>
      <c r="E980" s="3" t="s">
        <v>2271</v>
      </c>
      <c r="F980" s="3" t="s">
        <v>2281</v>
      </c>
      <c r="G980" s="3">
        <v>588.7</v>
      </c>
      <c r="H980" s="3">
        <v>4.0</v>
      </c>
      <c r="I980" s="3">
        <v>41.0</v>
      </c>
      <c r="J980" s="3">
        <v>0.0</v>
      </c>
      <c r="K980" s="3" t="s">
        <v>2483</v>
      </c>
      <c r="M980" s="3" t="s">
        <v>2204</v>
      </c>
      <c r="O980" s="3" t="s">
        <v>3098</v>
      </c>
      <c r="Q980" s="3" t="s">
        <v>2135</v>
      </c>
      <c r="S980" s="3" t="s">
        <v>93</v>
      </c>
      <c r="U980" s="3" t="s">
        <v>3099</v>
      </c>
    </row>
    <row r="981" ht="15.75" customHeight="1">
      <c r="A981" s="3">
        <v>926.0</v>
      </c>
      <c r="B981" s="3" t="s">
        <v>3095</v>
      </c>
      <c r="C981" s="3" t="s">
        <v>3096</v>
      </c>
      <c r="D981" s="3" t="s">
        <v>3097</v>
      </c>
      <c r="E981" s="3" t="s">
        <v>2865</v>
      </c>
      <c r="K981" s="3" t="s">
        <v>2483</v>
      </c>
      <c r="M981" s="3" t="s">
        <v>3100</v>
      </c>
      <c r="O981" s="3" t="s">
        <v>3098</v>
      </c>
      <c r="Q981" s="3" t="s">
        <v>2135</v>
      </c>
      <c r="S981" s="3" t="s">
        <v>93</v>
      </c>
      <c r="U981" s="3" t="s">
        <v>3099</v>
      </c>
    </row>
    <row r="982" ht="15.75" customHeight="1">
      <c r="A982" s="3">
        <v>927.0</v>
      </c>
      <c r="B982" s="3" t="s">
        <v>3101</v>
      </c>
      <c r="C982" s="3" t="s">
        <v>3102</v>
      </c>
      <c r="D982" s="3" t="s">
        <v>3103</v>
      </c>
      <c r="E982" s="3" t="s">
        <v>3104</v>
      </c>
      <c r="K982" s="3" t="s">
        <v>96</v>
      </c>
      <c r="M982" s="3" t="s">
        <v>392</v>
      </c>
      <c r="O982" s="3" t="s">
        <v>3105</v>
      </c>
      <c r="Q982" s="3" t="s">
        <v>3106</v>
      </c>
      <c r="S982" s="3" t="s">
        <v>3107</v>
      </c>
      <c r="U982" s="3" t="s">
        <v>2557</v>
      </c>
      <c r="W982" s="3" t="s">
        <v>227</v>
      </c>
      <c r="Y982" s="3" t="s">
        <v>3108</v>
      </c>
      <c r="AA982" s="3" t="s">
        <v>994</v>
      </c>
      <c r="AC982" s="3" t="s">
        <v>394</v>
      </c>
      <c r="AE982" s="3" t="s">
        <v>280</v>
      </c>
      <c r="AG982" s="3" t="s">
        <v>120</v>
      </c>
    </row>
    <row r="983" ht="15.75" customHeight="1">
      <c r="A983" s="3">
        <v>928.0</v>
      </c>
      <c r="B983" s="3" t="s">
        <v>3101</v>
      </c>
      <c r="C983" s="3" t="s">
        <v>3102</v>
      </c>
      <c r="D983" s="3" t="s">
        <v>3103</v>
      </c>
      <c r="E983" s="3" t="s">
        <v>3109</v>
      </c>
      <c r="K983" s="3" t="s">
        <v>96</v>
      </c>
      <c r="M983" s="3" t="s">
        <v>392</v>
      </c>
      <c r="O983" s="3" t="s">
        <v>3110</v>
      </c>
      <c r="Q983" s="3" t="s">
        <v>3106</v>
      </c>
      <c r="S983" s="3" t="s">
        <v>3107</v>
      </c>
      <c r="U983" s="3" t="s">
        <v>2557</v>
      </c>
      <c r="W983" s="3" t="s">
        <v>227</v>
      </c>
      <c r="Y983" s="3" t="s">
        <v>3108</v>
      </c>
      <c r="AA983" s="3" t="s">
        <v>994</v>
      </c>
      <c r="AC983" s="3" t="s">
        <v>394</v>
      </c>
      <c r="AE983" s="3" t="s">
        <v>280</v>
      </c>
      <c r="AG983" s="3" t="s">
        <v>120</v>
      </c>
    </row>
    <row r="984" ht="15.75" customHeight="1">
      <c r="A984" s="3">
        <v>929.0</v>
      </c>
      <c r="B984" s="3" t="s">
        <v>3111</v>
      </c>
      <c r="C984" s="3" t="s">
        <v>3112</v>
      </c>
      <c r="E984" s="3" t="s">
        <v>2626</v>
      </c>
      <c r="K984" s="3" t="s">
        <v>3113</v>
      </c>
      <c r="M984" s="3" t="s">
        <v>3114</v>
      </c>
      <c r="O984" s="3" t="s">
        <v>3115</v>
      </c>
    </row>
    <row r="985" ht="15.75" customHeight="1">
      <c r="A985" s="3">
        <v>930.0</v>
      </c>
      <c r="B985" s="3" t="s">
        <v>3116</v>
      </c>
      <c r="C985" s="3" t="s">
        <v>3117</v>
      </c>
      <c r="E985" s="3" t="s">
        <v>2626</v>
      </c>
      <c r="F985" s="3" t="s">
        <v>2627</v>
      </c>
      <c r="G985" s="3">
        <v>405.5</v>
      </c>
      <c r="H985" s="3">
        <v>-2.9</v>
      </c>
      <c r="I985" s="3">
        <v>133.0</v>
      </c>
      <c r="J985" s="3">
        <v>550.0</v>
      </c>
      <c r="K985" s="3" t="s">
        <v>155</v>
      </c>
      <c r="M985" s="3" t="s">
        <v>367</v>
      </c>
    </row>
    <row r="986" ht="15.75" customHeight="1">
      <c r="A986" s="3">
        <v>931.0</v>
      </c>
      <c r="B986" s="3" t="s">
        <v>3118</v>
      </c>
      <c r="C986" s="3" t="s">
        <v>2623</v>
      </c>
      <c r="D986" s="3" t="s">
        <v>2624</v>
      </c>
      <c r="E986" s="3" t="s">
        <v>2626</v>
      </c>
      <c r="F986" s="3" t="s">
        <v>2627</v>
      </c>
      <c r="G986" s="3">
        <v>405.5</v>
      </c>
      <c r="H986" s="3">
        <v>-2.9</v>
      </c>
      <c r="I986" s="3">
        <v>133.0</v>
      </c>
      <c r="J986" s="3">
        <v>550.0</v>
      </c>
      <c r="K986" s="3" t="s">
        <v>3119</v>
      </c>
      <c r="M986" s="3" t="s">
        <v>653</v>
      </c>
    </row>
    <row r="987" ht="15.75" customHeight="1">
      <c r="A987" s="3">
        <v>932.0</v>
      </c>
      <c r="B987" s="3" t="s">
        <v>3118</v>
      </c>
      <c r="C987" s="3" t="s">
        <v>2623</v>
      </c>
      <c r="D987" s="3" t="s">
        <v>2624</v>
      </c>
      <c r="E987" s="3" t="s">
        <v>200</v>
      </c>
      <c r="K987" s="3" t="s">
        <v>3119</v>
      </c>
      <c r="M987" s="3" t="s">
        <v>653</v>
      </c>
    </row>
    <row r="988" ht="15.75" customHeight="1">
      <c r="A988" s="3">
        <v>933.0</v>
      </c>
      <c r="B988" s="3" t="s">
        <v>3120</v>
      </c>
      <c r="C988" s="3" t="s">
        <v>3121</v>
      </c>
      <c r="D988" s="3" t="s">
        <v>610</v>
      </c>
      <c r="E988" s="3" t="s">
        <v>2863</v>
      </c>
      <c r="K988" s="3" t="s">
        <v>3122</v>
      </c>
      <c r="M988" s="3" t="s">
        <v>3123</v>
      </c>
      <c r="O988" s="3" t="s">
        <v>83</v>
      </c>
      <c r="Q988" s="3" t="s">
        <v>931</v>
      </c>
      <c r="S988" s="3" t="s">
        <v>412</v>
      </c>
      <c r="U988" s="3" t="s">
        <v>120</v>
      </c>
    </row>
    <row r="989" ht="15.75" customHeight="1">
      <c r="A989" s="3">
        <v>934.0</v>
      </c>
      <c r="B989" s="3" t="s">
        <v>3120</v>
      </c>
      <c r="C989" s="3" t="s">
        <v>959</v>
      </c>
      <c r="D989" s="3" t="s">
        <v>933</v>
      </c>
      <c r="E989" s="3" t="s">
        <v>3124</v>
      </c>
      <c r="K989" s="3" t="s">
        <v>3122</v>
      </c>
      <c r="M989" s="3" t="s">
        <v>3123</v>
      </c>
      <c r="O989" s="3" t="s">
        <v>83</v>
      </c>
      <c r="Q989" s="3" t="s">
        <v>931</v>
      </c>
      <c r="S989" s="3" t="s">
        <v>2717</v>
      </c>
      <c r="U989" s="3" t="s">
        <v>120</v>
      </c>
    </row>
    <row r="990" ht="15.75" customHeight="1">
      <c r="A990" s="3">
        <v>935.0</v>
      </c>
      <c r="B990" s="3" t="s">
        <v>3125</v>
      </c>
      <c r="C990" s="3" t="s">
        <v>3126</v>
      </c>
      <c r="E990" s="3" t="s">
        <v>3127</v>
      </c>
      <c r="K990" s="3" t="s">
        <v>1356</v>
      </c>
      <c r="L990" s="3">
        <f>0.256/40.337</f>
        <v>0.006346530481</v>
      </c>
      <c r="M990" s="3" t="s">
        <v>2004</v>
      </c>
      <c r="N990" s="3">
        <f>9.984/40.337</f>
        <v>0.2475146887</v>
      </c>
      <c r="O990" s="3" t="s">
        <v>484</v>
      </c>
      <c r="P990" s="3">
        <f>9.109/40.337</f>
        <v>0.2258224459</v>
      </c>
      <c r="Q990" s="3" t="s">
        <v>1241</v>
      </c>
      <c r="R990" s="3">
        <f>0.1/40.337</f>
        <v>0.002479113469</v>
      </c>
      <c r="S990" s="3" t="s">
        <v>2519</v>
      </c>
      <c r="T990" s="3">
        <f>2.338/40.337</f>
        <v>0.05796167291</v>
      </c>
      <c r="U990" s="3" t="s">
        <v>475</v>
      </c>
      <c r="V990" s="3">
        <f>2.55/40.337</f>
        <v>0.06321739346</v>
      </c>
      <c r="W990" s="3" t="s">
        <v>158</v>
      </c>
    </row>
    <row r="991" ht="15.75" customHeight="1">
      <c r="A991" s="3">
        <v>936.0</v>
      </c>
      <c r="B991" s="3" t="s">
        <v>3128</v>
      </c>
      <c r="C991" s="3" t="s">
        <v>3129</v>
      </c>
      <c r="D991" s="3" t="s">
        <v>3130</v>
      </c>
      <c r="E991" s="3" t="s">
        <v>3109</v>
      </c>
      <c r="K991" s="3" t="s">
        <v>3131</v>
      </c>
      <c r="L991" s="3">
        <f t="shared" ref="L991:L992" si="141">6.68/6.686</f>
        <v>0.9991026025</v>
      </c>
      <c r="M991" s="3" t="s">
        <v>206</v>
      </c>
      <c r="N991" s="3">
        <f t="shared" ref="N991:N992" si="142">0.003/6.686</f>
        <v>0.0004486987736</v>
      </c>
      <c r="O991" s="3" t="s">
        <v>405</v>
      </c>
      <c r="Q991" s="3" t="s">
        <v>406</v>
      </c>
      <c r="S991" s="3" t="s">
        <v>861</v>
      </c>
      <c r="U991" s="3" t="s">
        <v>78</v>
      </c>
      <c r="W991" s="3" t="s">
        <v>3132</v>
      </c>
      <c r="Y991" s="3" t="s">
        <v>3133</v>
      </c>
      <c r="AA991" s="3" t="s">
        <v>81</v>
      </c>
      <c r="AC991" s="3" t="s">
        <v>82</v>
      </c>
      <c r="AE991" s="3" t="s">
        <v>1322</v>
      </c>
      <c r="AG991" s="3" t="s">
        <v>3134</v>
      </c>
      <c r="AI991" s="3" t="s">
        <v>120</v>
      </c>
      <c r="AK991" s="3" t="s">
        <v>84</v>
      </c>
      <c r="AM991" s="3" t="s">
        <v>999</v>
      </c>
      <c r="AO991" s="3" t="s">
        <v>1241</v>
      </c>
      <c r="AQ991" s="3" t="s">
        <v>2038</v>
      </c>
      <c r="AS991" s="3" t="s">
        <v>394</v>
      </c>
      <c r="AU991" s="3" t="s">
        <v>475</v>
      </c>
      <c r="AW991" s="3" t="s">
        <v>2517</v>
      </c>
      <c r="AY991" s="3" t="s">
        <v>344</v>
      </c>
      <c r="BA991" s="3" t="s">
        <v>395</v>
      </c>
      <c r="BC991" s="3" t="s">
        <v>3135</v>
      </c>
      <c r="BE991" s="3" t="s">
        <v>120</v>
      </c>
      <c r="BG991" s="3" t="s">
        <v>3136</v>
      </c>
      <c r="BI991" s="3" t="s">
        <v>841</v>
      </c>
    </row>
    <row r="992" ht="15.75" customHeight="1">
      <c r="A992" s="3">
        <v>937.0</v>
      </c>
      <c r="B992" s="3" t="s">
        <v>3128</v>
      </c>
      <c r="C992" s="3" t="s">
        <v>3129</v>
      </c>
      <c r="D992" s="3" t="s">
        <v>3130</v>
      </c>
      <c r="E992" s="3" t="s">
        <v>2865</v>
      </c>
      <c r="K992" s="3" t="s">
        <v>3131</v>
      </c>
      <c r="L992" s="3">
        <f t="shared" si="141"/>
        <v>0.9991026025</v>
      </c>
      <c r="M992" s="3" t="s">
        <v>206</v>
      </c>
      <c r="N992" s="3">
        <f t="shared" si="142"/>
        <v>0.0004486987736</v>
      </c>
      <c r="O992" s="3" t="s">
        <v>405</v>
      </c>
      <c r="Q992" s="3" t="s">
        <v>406</v>
      </c>
      <c r="S992" s="3" t="s">
        <v>861</v>
      </c>
      <c r="U992" s="3" t="s">
        <v>78</v>
      </c>
      <c r="W992" s="3" t="s">
        <v>3132</v>
      </c>
      <c r="Y992" s="3" t="s">
        <v>3133</v>
      </c>
      <c r="AA992" s="3" t="s">
        <v>81</v>
      </c>
      <c r="AC992" s="3" t="s">
        <v>82</v>
      </c>
      <c r="AE992" s="3" t="s">
        <v>1322</v>
      </c>
      <c r="AG992" s="3" t="s">
        <v>3137</v>
      </c>
      <c r="AI992" s="3" t="s">
        <v>120</v>
      </c>
      <c r="AK992" s="3" t="s">
        <v>84</v>
      </c>
      <c r="AM992" s="3" t="s">
        <v>999</v>
      </c>
      <c r="AO992" s="3" t="s">
        <v>3138</v>
      </c>
      <c r="AQ992" s="3" t="s">
        <v>2038</v>
      </c>
      <c r="AS992" s="3" t="s">
        <v>394</v>
      </c>
      <c r="AU992" s="3" t="s">
        <v>475</v>
      </c>
      <c r="AW992" s="3" t="s">
        <v>2517</v>
      </c>
      <c r="AY992" s="3" t="s">
        <v>344</v>
      </c>
      <c r="BA992" s="3" t="s">
        <v>395</v>
      </c>
      <c r="BC992" s="3" t="s">
        <v>3135</v>
      </c>
      <c r="BE992" s="3" t="s">
        <v>120</v>
      </c>
      <c r="BG992" s="3" t="s">
        <v>3136</v>
      </c>
      <c r="BI992" s="3" t="s">
        <v>841</v>
      </c>
    </row>
    <row r="993" ht="15.75" customHeight="1">
      <c r="A993" s="3">
        <v>938.0</v>
      </c>
      <c r="B993" s="3" t="s">
        <v>3139</v>
      </c>
      <c r="C993" s="3" t="s">
        <v>3140</v>
      </c>
      <c r="D993" s="3" t="s">
        <v>3141</v>
      </c>
      <c r="E993" s="3" t="s">
        <v>3142</v>
      </c>
      <c r="K993" s="3" t="s">
        <v>1409</v>
      </c>
      <c r="M993" s="3" t="s">
        <v>143</v>
      </c>
    </row>
    <row r="994" ht="15.75" customHeight="1">
      <c r="A994" s="3">
        <v>939.0</v>
      </c>
      <c r="B994" s="3" t="s">
        <v>3143</v>
      </c>
      <c r="C994" s="3" t="s">
        <v>1905</v>
      </c>
      <c r="D994" s="3" t="s">
        <v>3144</v>
      </c>
      <c r="E994" s="3" t="s">
        <v>2859</v>
      </c>
      <c r="K994" s="3" t="s">
        <v>3145</v>
      </c>
      <c r="M994" s="3" t="s">
        <v>264</v>
      </c>
      <c r="O994" s="3" t="s">
        <v>3146</v>
      </c>
      <c r="Q994" s="3" t="s">
        <v>70</v>
      </c>
      <c r="S994" s="3" t="s">
        <v>901</v>
      </c>
      <c r="U994" s="3" t="s">
        <v>69</v>
      </c>
      <c r="W994" s="3" t="s">
        <v>2521</v>
      </c>
      <c r="Y994" s="3" t="s">
        <v>1897</v>
      </c>
      <c r="AA994" s="3" t="s">
        <v>1249</v>
      </c>
      <c r="AC994" s="3" t="s">
        <v>72</v>
      </c>
      <c r="AE994" s="3" t="s">
        <v>71</v>
      </c>
    </row>
    <row r="995" ht="15.75" customHeight="1">
      <c r="A995" s="3">
        <v>940.0</v>
      </c>
      <c r="B995" s="3" t="s">
        <v>3143</v>
      </c>
      <c r="C995" s="3" t="s">
        <v>3147</v>
      </c>
      <c r="D995" s="3" t="s">
        <v>3148</v>
      </c>
      <c r="E995" s="3" t="s">
        <v>2865</v>
      </c>
      <c r="K995" s="3" t="s">
        <v>3149</v>
      </c>
      <c r="M995" s="3" t="s">
        <v>264</v>
      </c>
      <c r="O995" s="3" t="s">
        <v>3146</v>
      </c>
      <c r="Q995" s="3" t="s">
        <v>70</v>
      </c>
      <c r="S995" s="3" t="s">
        <v>901</v>
      </c>
      <c r="U995" s="3" t="s">
        <v>69</v>
      </c>
      <c r="W995" s="3" t="s">
        <v>2521</v>
      </c>
      <c r="Y995" s="3" t="s">
        <v>1897</v>
      </c>
      <c r="AA995" s="3" t="s">
        <v>1249</v>
      </c>
      <c r="AC995" s="3" t="s">
        <v>72</v>
      </c>
      <c r="AE995" s="3" t="s">
        <v>71</v>
      </c>
    </row>
    <row r="996" ht="15.75" customHeight="1">
      <c r="A996" s="3">
        <v>941.0</v>
      </c>
      <c r="B996" s="3" t="s">
        <v>3150</v>
      </c>
      <c r="C996" s="3" t="s">
        <v>2849</v>
      </c>
      <c r="D996" s="3" t="s">
        <v>2849</v>
      </c>
      <c r="E996" s="3" t="s">
        <v>2863</v>
      </c>
      <c r="K996" s="3" t="s">
        <v>3151</v>
      </c>
      <c r="M996" s="3" t="s">
        <v>1366</v>
      </c>
      <c r="O996" s="3" t="s">
        <v>319</v>
      </c>
      <c r="Q996" s="3" t="s">
        <v>1636</v>
      </c>
      <c r="S996" s="3" t="s">
        <v>585</v>
      </c>
      <c r="U996" s="3" t="s">
        <v>3152</v>
      </c>
      <c r="W996" s="3" t="s">
        <v>3153</v>
      </c>
      <c r="Y996" s="3" t="s">
        <v>1270</v>
      </c>
      <c r="AA996" s="3" t="s">
        <v>996</v>
      </c>
      <c r="AC996" s="3" t="s">
        <v>391</v>
      </c>
      <c r="AE996" s="3" t="s">
        <v>783</v>
      </c>
      <c r="AG996" s="3" t="s">
        <v>120</v>
      </c>
    </row>
    <row r="997" ht="15.75" customHeight="1">
      <c r="A997" s="3">
        <v>942.0</v>
      </c>
      <c r="B997" s="3" t="s">
        <v>3154</v>
      </c>
      <c r="C997" s="3" t="s">
        <v>2849</v>
      </c>
      <c r="D997" s="3" t="s">
        <v>2849</v>
      </c>
      <c r="E997" s="3" t="s">
        <v>3155</v>
      </c>
      <c r="K997" s="3" t="s">
        <v>3156</v>
      </c>
      <c r="M997" s="3" t="s">
        <v>82</v>
      </c>
      <c r="O997" s="3" t="s">
        <v>931</v>
      </c>
      <c r="Q997" s="3" t="s">
        <v>601</v>
      </c>
      <c r="S997" s="3" t="s">
        <v>3157</v>
      </c>
      <c r="U997" s="3" t="s">
        <v>2353</v>
      </c>
      <c r="W997" s="3" t="s">
        <v>120</v>
      </c>
    </row>
    <row r="998" ht="15.75" customHeight="1">
      <c r="A998" s="3">
        <v>943.0</v>
      </c>
      <c r="B998" s="3" t="s">
        <v>3154</v>
      </c>
      <c r="C998" s="3" t="s">
        <v>2849</v>
      </c>
      <c r="D998" s="3" t="s">
        <v>2849</v>
      </c>
      <c r="E998" s="3" t="s">
        <v>3124</v>
      </c>
      <c r="K998" s="3" t="s">
        <v>3156</v>
      </c>
      <c r="M998" s="3" t="s">
        <v>82</v>
      </c>
      <c r="O998" s="3" t="s">
        <v>931</v>
      </c>
      <c r="Q998" s="3" t="s">
        <v>601</v>
      </c>
      <c r="S998" s="3" t="s">
        <v>3157</v>
      </c>
      <c r="U998" s="3" t="s">
        <v>2353</v>
      </c>
      <c r="W998" s="3" t="s">
        <v>120</v>
      </c>
    </row>
    <row r="999" ht="15.75" customHeight="1">
      <c r="A999" s="3">
        <v>944.0</v>
      </c>
      <c r="B999" s="3" t="s">
        <v>3158</v>
      </c>
      <c r="C999" s="3" t="s">
        <v>2849</v>
      </c>
      <c r="D999" s="3" t="s">
        <v>2849</v>
      </c>
      <c r="E999" s="3" t="s">
        <v>3159</v>
      </c>
      <c r="K999" s="3" t="s">
        <v>3160</v>
      </c>
      <c r="M999" s="3" t="s">
        <v>1500</v>
      </c>
      <c r="O999" s="3" t="s">
        <v>3161</v>
      </c>
      <c r="Q999" s="3" t="s">
        <v>976</v>
      </c>
      <c r="S999" s="3" t="s">
        <v>227</v>
      </c>
      <c r="U999" s="3" t="s">
        <v>82</v>
      </c>
      <c r="W999" s="3" t="s">
        <v>280</v>
      </c>
      <c r="Y999" s="3" t="s">
        <v>787</v>
      </c>
    </row>
    <row r="1000" ht="15.75" customHeight="1">
      <c r="A1000" s="3">
        <v>945.0</v>
      </c>
      <c r="B1000" s="3" t="s">
        <v>3158</v>
      </c>
      <c r="C1000" s="3" t="s">
        <v>2849</v>
      </c>
      <c r="D1000" s="3" t="s">
        <v>2849</v>
      </c>
      <c r="E1000" s="3" t="s">
        <v>3159</v>
      </c>
      <c r="K1000" s="3" t="s">
        <v>3160</v>
      </c>
      <c r="M1000" s="3" t="s">
        <v>1500</v>
      </c>
      <c r="O1000" s="3" t="s">
        <v>3161</v>
      </c>
      <c r="Q1000" s="3" t="s">
        <v>3162</v>
      </c>
      <c r="S1000" s="3" t="s">
        <v>227</v>
      </c>
      <c r="U1000" s="3" t="s">
        <v>82</v>
      </c>
      <c r="W1000" s="3" t="s">
        <v>280</v>
      </c>
      <c r="Y1000" s="3" t="s">
        <v>787</v>
      </c>
    </row>
    <row r="1001" ht="15.75" customHeight="1">
      <c r="A1001" s="3">
        <v>946.0</v>
      </c>
      <c r="B1001" s="3" t="s">
        <v>3163</v>
      </c>
      <c r="C1001" s="3" t="s">
        <v>2849</v>
      </c>
      <c r="D1001" s="3" t="s">
        <v>2849</v>
      </c>
      <c r="E1001" s="3" t="s">
        <v>3159</v>
      </c>
      <c r="K1001" s="3" t="s">
        <v>3164</v>
      </c>
      <c r="M1001" s="3" t="s">
        <v>1331</v>
      </c>
      <c r="O1001" s="3" t="s">
        <v>630</v>
      </c>
      <c r="Q1001" s="3" t="s">
        <v>397</v>
      </c>
      <c r="S1001" s="3" t="s">
        <v>391</v>
      </c>
    </row>
    <row r="1002" ht="15.75" customHeight="1">
      <c r="A1002" s="3">
        <v>947.0</v>
      </c>
      <c r="B1002" s="3" t="s">
        <v>3163</v>
      </c>
      <c r="C1002" s="3" t="s">
        <v>2849</v>
      </c>
      <c r="D1002" s="3" t="s">
        <v>2849</v>
      </c>
      <c r="E1002" s="3" t="s">
        <v>3159</v>
      </c>
      <c r="K1002" s="3" t="s">
        <v>3164</v>
      </c>
      <c r="M1002" s="3" t="s">
        <v>1331</v>
      </c>
      <c r="O1002" s="3" t="s">
        <v>630</v>
      </c>
      <c r="Q1002" s="3" t="s">
        <v>397</v>
      </c>
      <c r="S1002" s="3" t="s">
        <v>391</v>
      </c>
    </row>
    <row r="1003" ht="15.75" customHeight="1">
      <c r="A1003" s="3">
        <v>948.0</v>
      </c>
      <c r="B1003" s="3" t="s">
        <v>3165</v>
      </c>
      <c r="C1003" s="3" t="s">
        <v>2849</v>
      </c>
      <c r="D1003" s="3" t="s">
        <v>2849</v>
      </c>
      <c r="E1003" s="3" t="s">
        <v>433</v>
      </c>
      <c r="K1003" s="3" t="s">
        <v>3166</v>
      </c>
      <c r="M1003" s="3" t="s">
        <v>3167</v>
      </c>
      <c r="O1003" s="3" t="s">
        <v>3168</v>
      </c>
      <c r="Q1003" s="3" t="s">
        <v>235</v>
      </c>
      <c r="S1003" s="3" t="s">
        <v>233</v>
      </c>
    </row>
    <row r="1004" ht="15.75" customHeight="1">
      <c r="A1004" s="3">
        <v>949.0</v>
      </c>
      <c r="B1004" s="3" t="s">
        <v>3169</v>
      </c>
      <c r="C1004" s="3" t="s">
        <v>2849</v>
      </c>
      <c r="D1004" s="3" t="s">
        <v>2849</v>
      </c>
      <c r="E1004" s="3" t="s">
        <v>433</v>
      </c>
      <c r="F1004" s="3" t="s">
        <v>434</v>
      </c>
      <c r="G1004" s="3">
        <v>419.9</v>
      </c>
      <c r="H1004" s="3">
        <v>2.0</v>
      </c>
      <c r="I1004" s="3">
        <v>26.0</v>
      </c>
      <c r="J1004" s="3">
        <v>0.0</v>
      </c>
      <c r="K1004" s="3" t="s">
        <v>3160</v>
      </c>
      <c r="M1004" s="3" t="s">
        <v>1500</v>
      </c>
      <c r="O1004" s="3" t="s">
        <v>3170</v>
      </c>
      <c r="Q1004" s="3" t="s">
        <v>3171</v>
      </c>
      <c r="S1004" s="3" t="s">
        <v>585</v>
      </c>
      <c r="U1004" s="3" t="s">
        <v>280</v>
      </c>
      <c r="W1004" s="3" t="s">
        <v>120</v>
      </c>
    </row>
    <row r="1005" ht="15.75" customHeight="1">
      <c r="A1005" s="3">
        <v>950.0</v>
      </c>
      <c r="B1005" s="3" t="s">
        <v>3169</v>
      </c>
      <c r="C1005" s="3" t="s">
        <v>2849</v>
      </c>
      <c r="D1005" s="3" t="s">
        <v>2849</v>
      </c>
      <c r="E1005" s="3" t="s">
        <v>444</v>
      </c>
      <c r="K1005" s="3" t="s">
        <v>3160</v>
      </c>
      <c r="M1005" s="3" t="s">
        <v>1500</v>
      </c>
      <c r="O1005" s="3" t="s">
        <v>3170</v>
      </c>
      <c r="Q1005" s="3" t="s">
        <v>3171</v>
      </c>
      <c r="S1005" s="3" t="s">
        <v>585</v>
      </c>
      <c r="U1005" s="3" t="s">
        <v>280</v>
      </c>
      <c r="W1005" s="3" t="s">
        <v>120</v>
      </c>
    </row>
    <row r="1006" ht="15.75" customHeight="1">
      <c r="A1006" s="3">
        <v>951.0</v>
      </c>
      <c r="B1006" s="3" t="s">
        <v>3172</v>
      </c>
      <c r="C1006" s="3" t="s">
        <v>2849</v>
      </c>
      <c r="D1006" s="3" t="s">
        <v>2849</v>
      </c>
      <c r="E1006" s="3" t="s">
        <v>444</v>
      </c>
      <c r="F1006" s="3" t="s">
        <v>445</v>
      </c>
      <c r="G1006" s="3">
        <v>690.8</v>
      </c>
      <c r="H1006" s="3">
        <v>13.0</v>
      </c>
      <c r="I1006" s="3">
        <v>46.0</v>
      </c>
      <c r="J1006" s="3">
        <v>0.0</v>
      </c>
      <c r="K1006" s="3" t="s">
        <v>3173</v>
      </c>
      <c r="M1006" s="3" t="s">
        <v>3174</v>
      </c>
      <c r="O1006" s="3" t="s">
        <v>1052</v>
      </c>
      <c r="Q1006" s="3" t="s">
        <v>2694</v>
      </c>
      <c r="S1006" s="3" t="s">
        <v>82</v>
      </c>
      <c r="U1006" s="3" t="s">
        <v>3175</v>
      </c>
      <c r="W1006" s="3" t="s">
        <v>3176</v>
      </c>
      <c r="Y1006" s="3" t="s">
        <v>787</v>
      </c>
      <c r="AA1006" s="3" t="s">
        <v>3177</v>
      </c>
      <c r="AC1006" s="3" t="s">
        <v>3178</v>
      </c>
    </row>
    <row r="1007" ht="15.75" customHeight="1">
      <c r="A1007" s="3">
        <v>952.0</v>
      </c>
      <c r="B1007" s="3" t="s">
        <v>3172</v>
      </c>
      <c r="C1007" s="3" t="s">
        <v>2849</v>
      </c>
      <c r="D1007" s="3" t="s">
        <v>2849</v>
      </c>
      <c r="E1007" s="3" t="s">
        <v>3179</v>
      </c>
      <c r="K1007" s="3" t="s">
        <v>3173</v>
      </c>
      <c r="M1007" s="3" t="s">
        <v>3174</v>
      </c>
      <c r="O1007" s="3" t="s">
        <v>1052</v>
      </c>
      <c r="Q1007" s="3" t="s">
        <v>2694</v>
      </c>
      <c r="S1007" s="3" t="s">
        <v>82</v>
      </c>
      <c r="U1007" s="3" t="s">
        <v>3175</v>
      </c>
      <c r="W1007" s="3" t="s">
        <v>3176</v>
      </c>
      <c r="Y1007" s="3" t="s">
        <v>787</v>
      </c>
      <c r="AA1007" s="3" t="s">
        <v>3177</v>
      </c>
      <c r="AC1007" s="3" t="s">
        <v>3178</v>
      </c>
    </row>
    <row r="1008" ht="15.75" customHeight="1">
      <c r="A1008" s="3">
        <v>953.0</v>
      </c>
      <c r="B1008" s="3" t="s">
        <v>3180</v>
      </c>
      <c r="C1008" s="3" t="s">
        <v>2849</v>
      </c>
      <c r="D1008" s="3" t="s">
        <v>2849</v>
      </c>
      <c r="E1008" s="3" t="s">
        <v>3155</v>
      </c>
    </row>
    <row r="1009" ht="15.75" customHeight="1">
      <c r="A1009" s="3">
        <v>954.0</v>
      </c>
      <c r="B1009" s="3" t="s">
        <v>3180</v>
      </c>
      <c r="C1009" s="3" t="s">
        <v>3181</v>
      </c>
      <c r="D1009" s="3" t="s">
        <v>3182</v>
      </c>
      <c r="E1009" s="3" t="s">
        <v>3124</v>
      </c>
    </row>
    <row r="1010" ht="15.75" customHeight="1">
      <c r="A1010" s="3">
        <v>955.0</v>
      </c>
      <c r="B1010" s="3" t="s">
        <v>3180</v>
      </c>
      <c r="C1010" s="3" t="s">
        <v>155</v>
      </c>
      <c r="D1010" s="3" t="s">
        <v>155</v>
      </c>
      <c r="E1010" s="3" t="s">
        <v>2863</v>
      </c>
    </row>
    <row r="1011" ht="15.75" customHeight="1">
      <c r="A1011" s="3">
        <v>956.0</v>
      </c>
      <c r="B1011" s="3" t="s">
        <v>3183</v>
      </c>
      <c r="C1011" s="3" t="s">
        <v>2849</v>
      </c>
      <c r="D1011" s="3" t="s">
        <v>2849</v>
      </c>
      <c r="E1011" s="3" t="s">
        <v>3184</v>
      </c>
    </row>
    <row r="1012" ht="15.75" customHeight="1">
      <c r="A1012" s="3">
        <v>957.0</v>
      </c>
      <c r="B1012" s="3" t="s">
        <v>3183</v>
      </c>
      <c r="C1012" s="3" t="s">
        <v>2651</v>
      </c>
      <c r="D1012" s="3" t="s">
        <v>3185</v>
      </c>
      <c r="E1012" s="3" t="s">
        <v>542</v>
      </c>
    </row>
    <row r="1013" ht="15.75" customHeight="1">
      <c r="A1013" s="3">
        <v>958.0</v>
      </c>
      <c r="B1013" s="3" t="s">
        <v>3186</v>
      </c>
      <c r="C1013" s="3" t="s">
        <v>3187</v>
      </c>
      <c r="D1013" s="3" t="s">
        <v>3188</v>
      </c>
      <c r="E1013" s="3" t="s">
        <v>553</v>
      </c>
    </row>
    <row r="1014" ht="15.75" customHeight="1">
      <c r="A1014" s="3">
        <v>959.0</v>
      </c>
      <c r="B1014" s="3" t="s">
        <v>3186</v>
      </c>
      <c r="C1014" s="3" t="s">
        <v>2651</v>
      </c>
      <c r="D1014" s="3" t="s">
        <v>3185</v>
      </c>
      <c r="E1014" s="3" t="s">
        <v>553</v>
      </c>
      <c r="F1014" s="3" t="s">
        <v>554</v>
      </c>
      <c r="G1014" s="3">
        <v>384.2</v>
      </c>
      <c r="H1014" s="3">
        <v>3.9</v>
      </c>
      <c r="I1014" s="3">
        <v>64.6</v>
      </c>
      <c r="J1014" s="3">
        <v>614.0</v>
      </c>
    </row>
    <row r="1015" ht="15.75" customHeight="1">
      <c r="A1015" s="3">
        <v>960.0</v>
      </c>
      <c r="B1015" s="3" t="s">
        <v>3189</v>
      </c>
      <c r="C1015" s="3" t="s">
        <v>2849</v>
      </c>
      <c r="D1015" s="3" t="s">
        <v>2849</v>
      </c>
      <c r="E1015" s="3" t="s">
        <v>573</v>
      </c>
    </row>
    <row r="1016" ht="15.75" customHeight="1">
      <c r="A1016" s="3">
        <v>961.0</v>
      </c>
      <c r="B1016" s="3" t="s">
        <v>3189</v>
      </c>
      <c r="C1016" s="3" t="s">
        <v>3190</v>
      </c>
      <c r="D1016" s="3" t="s">
        <v>550</v>
      </c>
      <c r="E1016" s="3" t="s">
        <v>1953</v>
      </c>
      <c r="F1016" s="3" t="s">
        <v>1954</v>
      </c>
      <c r="G1016" s="3">
        <v>192.12</v>
      </c>
      <c r="H1016" s="3">
        <v>-1.7</v>
      </c>
      <c r="I1016" s="3">
        <v>132.0</v>
      </c>
      <c r="J1016" s="3">
        <v>227.0</v>
      </c>
    </row>
    <row r="1017" ht="15.75" customHeight="1">
      <c r="A1017" s="3">
        <v>962.0</v>
      </c>
      <c r="B1017" s="3" t="s">
        <v>3191</v>
      </c>
      <c r="C1017" s="3" t="s">
        <v>2849</v>
      </c>
      <c r="D1017" s="3" t="s">
        <v>2849</v>
      </c>
      <c r="E1017" s="3" t="s">
        <v>2080</v>
      </c>
      <c r="F1017" s="3" t="s">
        <v>2081</v>
      </c>
      <c r="G1017" s="3">
        <v>62.07</v>
      </c>
      <c r="H1017" s="3">
        <v>-1.4</v>
      </c>
      <c r="I1017" s="3">
        <v>40.5</v>
      </c>
      <c r="J1017" s="3">
        <v>6.0</v>
      </c>
      <c r="K1017" s="3" t="s">
        <v>213</v>
      </c>
      <c r="M1017" s="3" t="s">
        <v>214</v>
      </c>
      <c r="O1017" s="3" t="s">
        <v>143</v>
      </c>
    </row>
    <row r="1018" ht="15.75" customHeight="1">
      <c r="A1018" s="3">
        <v>963.0</v>
      </c>
      <c r="B1018" s="3" t="s">
        <v>3191</v>
      </c>
      <c r="C1018" s="3" t="s">
        <v>3190</v>
      </c>
      <c r="D1018" s="3" t="s">
        <v>3190</v>
      </c>
      <c r="E1018" s="3" t="s">
        <v>3192</v>
      </c>
      <c r="K1018" s="3" t="s">
        <v>213</v>
      </c>
      <c r="M1018" s="3" t="s">
        <v>214</v>
      </c>
      <c r="O1018" s="3" t="s">
        <v>143</v>
      </c>
    </row>
    <row r="1019" ht="15.75" customHeight="1">
      <c r="A1019" s="3">
        <v>964.0</v>
      </c>
      <c r="B1019" s="3" t="s">
        <v>3191</v>
      </c>
      <c r="C1019" s="3" t="s">
        <v>3193</v>
      </c>
      <c r="D1019" s="3" t="s">
        <v>643</v>
      </c>
      <c r="E1019" s="3" t="s">
        <v>3194</v>
      </c>
      <c r="K1019" s="3" t="s">
        <v>213</v>
      </c>
      <c r="M1019" s="3" t="s">
        <v>214</v>
      </c>
      <c r="O1019" s="3" t="s">
        <v>143</v>
      </c>
    </row>
    <row r="1020" ht="15.75" customHeight="1">
      <c r="A1020" s="3">
        <v>965.0</v>
      </c>
      <c r="B1020" s="3" t="s">
        <v>3191</v>
      </c>
      <c r="C1020" s="3" t="s">
        <v>2633</v>
      </c>
      <c r="D1020" s="3" t="s">
        <v>3195</v>
      </c>
      <c r="E1020" s="3" t="s">
        <v>623</v>
      </c>
      <c r="K1020" s="3" t="s">
        <v>213</v>
      </c>
      <c r="M1020" s="3" t="s">
        <v>214</v>
      </c>
      <c r="O1020" s="3" t="s">
        <v>143</v>
      </c>
    </row>
    <row r="1021" ht="15.75" customHeight="1">
      <c r="A1021" s="3">
        <v>966.0</v>
      </c>
      <c r="B1021" s="3" t="s">
        <v>3196</v>
      </c>
      <c r="C1021" s="3" t="s">
        <v>3197</v>
      </c>
      <c r="D1021" s="3" t="s">
        <v>3198</v>
      </c>
      <c r="E1021" s="3" t="s">
        <v>2865</v>
      </c>
      <c r="K1021" s="3" t="s">
        <v>3199</v>
      </c>
      <c r="M1021" s="3" t="s">
        <v>585</v>
      </c>
    </row>
    <row r="1022" ht="15.75" customHeight="1">
      <c r="A1022" s="3">
        <v>967.0</v>
      </c>
      <c r="B1022" s="3" t="s">
        <v>3196</v>
      </c>
      <c r="C1022" s="3" t="s">
        <v>3197</v>
      </c>
      <c r="D1022" s="3" t="s">
        <v>3198</v>
      </c>
      <c r="E1022" s="3" t="s">
        <v>2863</v>
      </c>
      <c r="K1022" s="3" t="s">
        <v>3199</v>
      </c>
      <c r="M1022" s="3" t="s">
        <v>585</v>
      </c>
    </row>
    <row r="1023" ht="15.75" customHeight="1">
      <c r="A1023" s="3">
        <v>968.0</v>
      </c>
      <c r="B1023" s="3" t="s">
        <v>3200</v>
      </c>
      <c r="C1023" s="3" t="s">
        <v>3201</v>
      </c>
      <c r="D1023" s="3" t="s">
        <v>3201</v>
      </c>
      <c r="E1023" s="3" t="s">
        <v>3202</v>
      </c>
      <c r="F1023" s="3" t="s">
        <v>3203</v>
      </c>
      <c r="G1023" s="3">
        <v>502.8</v>
      </c>
      <c r="H1023" s="3">
        <v>0.0</v>
      </c>
      <c r="I1023" s="3">
        <v>78.7</v>
      </c>
      <c r="J1023" s="3">
        <v>456.0</v>
      </c>
      <c r="K1023" s="3" t="s">
        <v>3199</v>
      </c>
      <c r="M1023" s="3" t="s">
        <v>585</v>
      </c>
    </row>
    <row r="1024" ht="15.75" customHeight="1">
      <c r="A1024" s="3">
        <v>969.0</v>
      </c>
      <c r="B1024" s="3" t="s">
        <v>3204</v>
      </c>
      <c r="C1024" s="3" t="s">
        <v>3205</v>
      </c>
      <c r="D1024" s="3" t="s">
        <v>3206</v>
      </c>
      <c r="E1024" s="3" t="s">
        <v>3207</v>
      </c>
      <c r="F1024" s="3" t="s">
        <v>385</v>
      </c>
      <c r="G1024" s="3">
        <v>85.015</v>
      </c>
      <c r="H1024" s="3">
        <v>2.0</v>
      </c>
      <c r="I1024" s="3">
        <v>5.0</v>
      </c>
      <c r="J1024" s="3">
        <v>0.0</v>
      </c>
      <c r="K1024" s="3" t="s">
        <v>474</v>
      </c>
      <c r="L1024" s="3">
        <f t="shared" ref="L1024:L1025" si="143">0.44/27.14</f>
        <v>0.01621223287</v>
      </c>
      <c r="M1024" s="3" t="s">
        <v>3208</v>
      </c>
      <c r="N1024" s="3">
        <f t="shared" ref="N1024:N1025" si="144">22.5/27.14</f>
        <v>0.8290346352</v>
      </c>
      <c r="O1024" s="3" t="s">
        <v>412</v>
      </c>
      <c r="P1024" s="3">
        <f t="shared" ref="P1024:P1025" si="145">0.2/27.14</f>
        <v>0.007369196758</v>
      </c>
      <c r="Q1024" s="3" t="s">
        <v>135</v>
      </c>
      <c r="S1024" s="3" t="s">
        <v>405</v>
      </c>
      <c r="U1024" s="3" t="s">
        <v>406</v>
      </c>
    </row>
    <row r="1025" ht="15.75" customHeight="1">
      <c r="A1025" s="3">
        <v>970.0</v>
      </c>
      <c r="B1025" s="3" t="s">
        <v>3204</v>
      </c>
      <c r="C1025" s="3" t="s">
        <v>3205</v>
      </c>
      <c r="D1025" s="3" t="s">
        <v>3206</v>
      </c>
      <c r="E1025" s="3" t="s">
        <v>2863</v>
      </c>
      <c r="K1025" s="3" t="s">
        <v>474</v>
      </c>
      <c r="L1025" s="3">
        <f t="shared" si="143"/>
        <v>0.01621223287</v>
      </c>
      <c r="M1025" s="3" t="s">
        <v>3208</v>
      </c>
      <c r="N1025" s="3">
        <f t="shared" si="144"/>
        <v>0.8290346352</v>
      </c>
      <c r="O1025" s="3" t="s">
        <v>2717</v>
      </c>
      <c r="P1025" s="3">
        <f t="shared" si="145"/>
        <v>0.007369196758</v>
      </c>
      <c r="Q1025" s="3" t="s">
        <v>135</v>
      </c>
      <c r="S1025" s="3" t="s">
        <v>405</v>
      </c>
      <c r="U1025" s="3" t="s">
        <v>406</v>
      </c>
    </row>
    <row r="1026" ht="15.75" customHeight="1">
      <c r="A1026" s="3">
        <v>971.0</v>
      </c>
      <c r="B1026" s="3" t="s">
        <v>3209</v>
      </c>
      <c r="C1026" s="3" t="s">
        <v>3210</v>
      </c>
      <c r="D1026" s="3" t="s">
        <v>3211</v>
      </c>
      <c r="E1026" s="3" t="s">
        <v>3202</v>
      </c>
      <c r="F1026" s="3" t="s">
        <v>3203</v>
      </c>
      <c r="G1026" s="3">
        <v>502.8</v>
      </c>
      <c r="H1026" s="3">
        <v>0.0</v>
      </c>
      <c r="I1026" s="3">
        <v>78.7</v>
      </c>
      <c r="J1026" s="3">
        <v>456.0</v>
      </c>
      <c r="K1026" s="3" t="s">
        <v>863</v>
      </c>
      <c r="M1026" s="3" t="s">
        <v>81</v>
      </c>
      <c r="O1026" s="3" t="s">
        <v>955</v>
      </c>
      <c r="Q1026" s="3" t="s">
        <v>83</v>
      </c>
      <c r="S1026" s="3" t="s">
        <v>999</v>
      </c>
      <c r="U1026" s="3" t="s">
        <v>2072</v>
      </c>
      <c r="W1026" s="3" t="s">
        <v>82</v>
      </c>
      <c r="Y1026" s="3" t="s">
        <v>537</v>
      </c>
      <c r="AA1026" s="3" t="s">
        <v>601</v>
      </c>
      <c r="AC1026" s="3" t="s">
        <v>84</v>
      </c>
      <c r="AE1026" s="3" t="s">
        <v>120</v>
      </c>
      <c r="AG1026" s="3" t="s">
        <v>395</v>
      </c>
    </row>
    <row r="1027" ht="15.75" customHeight="1">
      <c r="A1027" s="3">
        <v>972.0</v>
      </c>
      <c r="B1027" s="3" t="s">
        <v>3209</v>
      </c>
      <c r="C1027" s="3" t="s">
        <v>3210</v>
      </c>
      <c r="D1027" s="3" t="s">
        <v>3211</v>
      </c>
      <c r="E1027" s="3" t="s">
        <v>3212</v>
      </c>
      <c r="F1027" s="3" t="s">
        <v>3213</v>
      </c>
      <c r="G1027" s="3">
        <v>369.5</v>
      </c>
      <c r="H1027" s="3">
        <v>3.1</v>
      </c>
      <c r="I1027" s="3">
        <v>81.9</v>
      </c>
      <c r="J1027" s="3">
        <v>485.0</v>
      </c>
      <c r="K1027" s="3" t="s">
        <v>863</v>
      </c>
      <c r="M1027" s="3" t="s">
        <v>81</v>
      </c>
      <c r="O1027" s="3" t="s">
        <v>3214</v>
      </c>
      <c r="Q1027" s="3" t="s">
        <v>83</v>
      </c>
      <c r="S1027" s="3" t="s">
        <v>999</v>
      </c>
      <c r="U1027" s="3" t="s">
        <v>2072</v>
      </c>
      <c r="W1027" s="3" t="s">
        <v>82</v>
      </c>
      <c r="Y1027" s="3" t="s">
        <v>537</v>
      </c>
      <c r="AA1027" s="3" t="s">
        <v>601</v>
      </c>
      <c r="AC1027" s="3" t="s">
        <v>84</v>
      </c>
      <c r="AE1027" s="3" t="s">
        <v>120</v>
      </c>
      <c r="AG1027" s="3" t="s">
        <v>395</v>
      </c>
    </row>
    <row r="1028" ht="15.75" customHeight="1">
      <c r="A1028" s="3">
        <v>973.0</v>
      </c>
      <c r="B1028" s="3" t="s">
        <v>3215</v>
      </c>
      <c r="C1028" s="3" t="s">
        <v>3216</v>
      </c>
      <c r="E1028" s="3" t="s">
        <v>1104</v>
      </c>
      <c r="K1028" s="3" t="s">
        <v>446</v>
      </c>
      <c r="M1028" s="3" t="s">
        <v>3217</v>
      </c>
    </row>
    <row r="1029" ht="15.75" customHeight="1">
      <c r="A1029" s="3">
        <v>974.0</v>
      </c>
      <c r="B1029" s="3" t="s">
        <v>3215</v>
      </c>
      <c r="C1029" s="3" t="s">
        <v>3216</v>
      </c>
      <c r="E1029" s="3" t="s">
        <v>2818</v>
      </c>
      <c r="F1029" s="3" t="s">
        <v>3218</v>
      </c>
      <c r="G1029" s="3">
        <v>90.08</v>
      </c>
      <c r="H1029" s="3">
        <v>-0.7</v>
      </c>
      <c r="I1029" s="3">
        <v>57.5</v>
      </c>
      <c r="J1029" s="3">
        <v>59.1</v>
      </c>
      <c r="K1029" s="3" t="s">
        <v>446</v>
      </c>
      <c r="M1029" s="3" t="s">
        <v>3217</v>
      </c>
    </row>
    <row r="1030" ht="15.75" customHeight="1">
      <c r="A1030" s="3">
        <v>975.0</v>
      </c>
      <c r="B1030" s="3" t="s">
        <v>3219</v>
      </c>
      <c r="C1030" s="3" t="s">
        <v>3220</v>
      </c>
      <c r="D1030" s="3" t="s">
        <v>3221</v>
      </c>
      <c r="E1030" s="3" t="s">
        <v>3212</v>
      </c>
      <c r="F1030" s="3" t="s">
        <v>3213</v>
      </c>
      <c r="G1030" s="3">
        <v>369.5</v>
      </c>
      <c r="H1030" s="3">
        <v>3.1</v>
      </c>
      <c r="I1030" s="3">
        <v>81.9</v>
      </c>
      <c r="J1030" s="3">
        <v>485.0</v>
      </c>
      <c r="K1030" s="3" t="s">
        <v>2305</v>
      </c>
      <c r="M1030" s="3" t="s">
        <v>1575</v>
      </c>
      <c r="O1030" s="3" t="s">
        <v>930</v>
      </c>
      <c r="Q1030" s="3" t="s">
        <v>95</v>
      </c>
      <c r="S1030" s="3" t="s">
        <v>84</v>
      </c>
      <c r="U1030" s="3" t="s">
        <v>2330</v>
      </c>
      <c r="W1030" s="3" t="s">
        <v>3222</v>
      </c>
      <c r="Y1030" s="3" t="s">
        <v>83</v>
      </c>
      <c r="AA1030" s="3" t="s">
        <v>2849</v>
      </c>
      <c r="AC1030" s="3" t="s">
        <v>787</v>
      </c>
      <c r="AE1030" s="3" t="s">
        <v>3223</v>
      </c>
      <c r="AG1030" s="3" t="s">
        <v>3224</v>
      </c>
    </row>
    <row r="1031" ht="15.75" customHeight="1">
      <c r="A1031" s="3">
        <v>976.0</v>
      </c>
      <c r="B1031" s="3" t="s">
        <v>3219</v>
      </c>
      <c r="C1031" s="3" t="s">
        <v>3220</v>
      </c>
      <c r="D1031" s="3" t="s">
        <v>3221</v>
      </c>
      <c r="E1031" s="3" t="s">
        <v>3225</v>
      </c>
      <c r="K1031" s="3" t="s">
        <v>2305</v>
      </c>
      <c r="M1031" s="3" t="s">
        <v>1575</v>
      </c>
      <c r="O1031" s="3" t="s">
        <v>930</v>
      </c>
      <c r="Q1031" s="3" t="s">
        <v>95</v>
      </c>
      <c r="S1031" s="3" t="s">
        <v>84</v>
      </c>
      <c r="U1031" s="3" t="s">
        <v>2330</v>
      </c>
      <c r="W1031" s="3" t="s">
        <v>3222</v>
      </c>
      <c r="Y1031" s="3" t="s">
        <v>83</v>
      </c>
      <c r="AA1031" s="3" t="s">
        <v>2849</v>
      </c>
      <c r="AC1031" s="3" t="s">
        <v>787</v>
      </c>
      <c r="AE1031" s="3" t="s">
        <v>3223</v>
      </c>
      <c r="AG1031" s="3" t="s">
        <v>3224</v>
      </c>
    </row>
    <row r="1032" ht="15.75" customHeight="1">
      <c r="A1032" s="3">
        <v>977.0</v>
      </c>
      <c r="B1032" s="3" t="s">
        <v>3226</v>
      </c>
      <c r="C1032" s="3" t="s">
        <v>3227</v>
      </c>
      <c r="D1032" s="3" t="s">
        <v>3228</v>
      </c>
      <c r="E1032" s="3" t="s">
        <v>852</v>
      </c>
      <c r="F1032" s="3" t="s">
        <v>2569</v>
      </c>
      <c r="G1032" s="3">
        <v>234.34</v>
      </c>
      <c r="H1032" s="3">
        <v>2.3</v>
      </c>
      <c r="I1032" s="3">
        <v>32.3</v>
      </c>
      <c r="J1032" s="3">
        <v>228.0</v>
      </c>
      <c r="K1032" s="3" t="s">
        <v>212</v>
      </c>
      <c r="M1032" s="3" t="s">
        <v>214</v>
      </c>
      <c r="O1032" s="3" t="s">
        <v>213</v>
      </c>
      <c r="Q1032" s="3" t="s">
        <v>143</v>
      </c>
    </row>
    <row r="1033" ht="15.75" customHeight="1">
      <c r="A1033" s="3">
        <v>978.0</v>
      </c>
      <c r="B1033" s="3" t="s">
        <v>3226</v>
      </c>
      <c r="C1033" s="3" t="s">
        <v>3227</v>
      </c>
      <c r="D1033" s="3" t="s">
        <v>3228</v>
      </c>
      <c r="E1033" s="3" t="s">
        <v>3229</v>
      </c>
      <c r="F1033" s="3" t="s">
        <v>3230</v>
      </c>
      <c r="G1033" s="3">
        <v>264.36</v>
      </c>
      <c r="H1033" s="3">
        <v>3.7</v>
      </c>
      <c r="I1033" s="3">
        <v>41.6</v>
      </c>
      <c r="J1033" s="3">
        <v>249.0</v>
      </c>
      <c r="K1033" s="3" t="s">
        <v>212</v>
      </c>
      <c r="M1033" s="3" t="s">
        <v>214</v>
      </c>
      <c r="O1033" s="3" t="s">
        <v>213</v>
      </c>
      <c r="Q1033" s="3" t="s">
        <v>143</v>
      </c>
    </row>
    <row r="1034" ht="15.75" customHeight="1">
      <c r="A1034" s="3">
        <v>979.0</v>
      </c>
      <c r="B1034" s="3" t="s">
        <v>3231</v>
      </c>
      <c r="C1034" s="3" t="s">
        <v>3232</v>
      </c>
      <c r="D1034" s="3" t="s">
        <v>3233</v>
      </c>
      <c r="E1034" s="3" t="s">
        <v>3234</v>
      </c>
      <c r="F1034" s="3" t="s">
        <v>3235</v>
      </c>
      <c r="G1034" s="3">
        <v>1085.1</v>
      </c>
      <c r="H1034" s="3">
        <v>0.6</v>
      </c>
      <c r="I1034" s="3">
        <v>358.0</v>
      </c>
      <c r="J1034" s="3">
        <v>1940.0</v>
      </c>
      <c r="K1034" s="3" t="s">
        <v>3236</v>
      </c>
    </row>
    <row r="1035" ht="15.75" customHeight="1">
      <c r="A1035" s="3">
        <v>980.0</v>
      </c>
      <c r="B1035" s="3" t="s">
        <v>3231</v>
      </c>
      <c r="C1035" s="3" t="s">
        <v>3232</v>
      </c>
      <c r="D1035" s="3" t="s">
        <v>3233</v>
      </c>
      <c r="K1035" s="3" t="s">
        <v>3236</v>
      </c>
    </row>
    <row r="1036" ht="15.75" customHeight="1">
      <c r="A1036" s="3">
        <v>981.0</v>
      </c>
      <c r="B1036" s="3" t="s">
        <v>3237</v>
      </c>
      <c r="C1036" s="3" t="s">
        <v>3238</v>
      </c>
      <c r="D1036" s="3" t="s">
        <v>3239</v>
      </c>
      <c r="K1036" s="3" t="s">
        <v>3240</v>
      </c>
      <c r="M1036" s="3" t="s">
        <v>3241</v>
      </c>
      <c r="O1036" s="3" t="s">
        <v>3036</v>
      </c>
      <c r="Q1036" s="3" t="s">
        <v>244</v>
      </c>
      <c r="S1036" s="3" t="s">
        <v>235</v>
      </c>
      <c r="U1036" s="3" t="s">
        <v>67</v>
      </c>
      <c r="W1036" s="3" t="s">
        <v>245</v>
      </c>
      <c r="Y1036" s="3" t="s">
        <v>297</v>
      </c>
      <c r="AA1036" s="3" t="s">
        <v>170</v>
      </c>
      <c r="AC1036" s="3" t="s">
        <v>3242</v>
      </c>
      <c r="AE1036" s="3" t="s">
        <v>3243</v>
      </c>
      <c r="AG1036" s="3" t="s">
        <v>898</v>
      </c>
      <c r="AI1036" s="3" t="s">
        <v>3244</v>
      </c>
      <c r="AK1036" s="3" t="s">
        <v>3245</v>
      </c>
      <c r="AM1036" s="3" t="s">
        <v>3246</v>
      </c>
      <c r="AO1036" s="3" t="s">
        <v>3247</v>
      </c>
      <c r="AQ1036" s="3" t="s">
        <v>143</v>
      </c>
    </row>
    <row r="1037" ht="15.75" customHeight="1">
      <c r="A1037" s="3">
        <v>982.0</v>
      </c>
      <c r="B1037" s="3" t="s">
        <v>3248</v>
      </c>
      <c r="C1037" s="3" t="s">
        <v>3249</v>
      </c>
      <c r="D1037" s="3" t="s">
        <v>3250</v>
      </c>
      <c r="E1037" s="3" t="s">
        <v>1144</v>
      </c>
      <c r="F1037" s="3" t="s">
        <v>1145</v>
      </c>
      <c r="G1037" s="3">
        <v>359.23</v>
      </c>
      <c r="H1037" s="3">
        <v>5.0</v>
      </c>
      <c r="I1037" s="3">
        <v>21.0</v>
      </c>
      <c r="J1037" s="3">
        <v>0.0</v>
      </c>
      <c r="K1037" s="3" t="s">
        <v>107</v>
      </c>
      <c r="M1037" s="3" t="s">
        <v>287</v>
      </c>
      <c r="O1037" s="3" t="s">
        <v>289</v>
      </c>
      <c r="Q1037" s="3" t="s">
        <v>143</v>
      </c>
    </row>
    <row r="1038" ht="15.75" customHeight="1">
      <c r="A1038" s="3">
        <v>983.0</v>
      </c>
      <c r="B1038" s="3" t="s">
        <v>3251</v>
      </c>
      <c r="C1038" s="3" t="s">
        <v>3252</v>
      </c>
      <c r="D1038" s="3" t="s">
        <v>3253</v>
      </c>
      <c r="K1038" s="3" t="s">
        <v>156</v>
      </c>
      <c r="M1038" s="3" t="s">
        <v>741</v>
      </c>
      <c r="O1038" s="3" t="s">
        <v>1052</v>
      </c>
      <c r="Q1038" s="3" t="s">
        <v>630</v>
      </c>
      <c r="S1038" s="3" t="s">
        <v>82</v>
      </c>
    </row>
    <row r="1039" ht="15.75" customHeight="1">
      <c r="A1039" s="3">
        <v>984.0</v>
      </c>
      <c r="B1039" s="3" t="s">
        <v>3251</v>
      </c>
      <c r="C1039" s="3" t="s">
        <v>3252</v>
      </c>
      <c r="D1039" s="3" t="s">
        <v>3253</v>
      </c>
      <c r="K1039" s="3" t="s">
        <v>156</v>
      </c>
      <c r="M1039" s="3" t="s">
        <v>741</v>
      </c>
      <c r="O1039" s="3" t="s">
        <v>1052</v>
      </c>
      <c r="Q1039" s="3" t="s">
        <v>630</v>
      </c>
      <c r="S1039" s="3" t="s">
        <v>82</v>
      </c>
    </row>
    <row r="1040" ht="15.75" customHeight="1">
      <c r="A1040" s="3">
        <v>985.0</v>
      </c>
      <c r="B1040" s="3" t="s">
        <v>3254</v>
      </c>
      <c r="C1040" s="3" t="s">
        <v>3255</v>
      </c>
      <c r="D1040" s="3" t="s">
        <v>3256</v>
      </c>
      <c r="K1040" s="3" t="s">
        <v>83</v>
      </c>
      <c r="M1040" s="3" t="s">
        <v>741</v>
      </c>
      <c r="O1040" s="3" t="s">
        <v>3257</v>
      </c>
      <c r="Q1040" s="3" t="s">
        <v>466</v>
      </c>
      <c r="S1040" s="3" t="s">
        <v>82</v>
      </c>
    </row>
    <row r="1041" ht="15.75" customHeight="1">
      <c r="A1041" s="3">
        <v>986.0</v>
      </c>
      <c r="B1041" s="3" t="s">
        <v>3254</v>
      </c>
      <c r="C1041" s="3" t="s">
        <v>3255</v>
      </c>
      <c r="D1041" s="3" t="s">
        <v>3256</v>
      </c>
      <c r="K1041" s="3" t="s">
        <v>83</v>
      </c>
      <c r="M1041" s="3" t="s">
        <v>741</v>
      </c>
      <c r="O1041" s="3" t="s">
        <v>3257</v>
      </c>
      <c r="Q1041" s="3" t="s">
        <v>466</v>
      </c>
      <c r="S1041" s="3" t="s">
        <v>82</v>
      </c>
    </row>
    <row r="1042" ht="15.75" customHeight="1">
      <c r="A1042" s="3">
        <v>987.0</v>
      </c>
      <c r="B1042" s="3" t="s">
        <v>3258</v>
      </c>
      <c r="C1042" s="3" t="s">
        <v>3259</v>
      </c>
      <c r="D1042" s="3" t="s">
        <v>3260</v>
      </c>
      <c r="E1042" s="3" t="s">
        <v>3261</v>
      </c>
      <c r="K1042" s="3" t="s">
        <v>3262</v>
      </c>
      <c r="M1042" s="3" t="s">
        <v>1932</v>
      </c>
      <c r="O1042" s="3" t="s">
        <v>766</v>
      </c>
      <c r="Q1042" s="3" t="s">
        <v>158</v>
      </c>
    </row>
    <row r="1043" ht="15.75" customHeight="1">
      <c r="A1043" s="3">
        <v>988.0</v>
      </c>
      <c r="B1043" s="3" t="s">
        <v>3258</v>
      </c>
      <c r="C1043" s="3" t="s">
        <v>3259</v>
      </c>
      <c r="D1043" s="3" t="s">
        <v>3260</v>
      </c>
      <c r="E1043" s="3" t="s">
        <v>3261</v>
      </c>
      <c r="K1043" s="3" t="s">
        <v>3262</v>
      </c>
      <c r="M1043" s="3" t="s">
        <v>1932</v>
      </c>
      <c r="O1043" s="3" t="s">
        <v>766</v>
      </c>
      <c r="Q1043" s="3" t="s">
        <v>158</v>
      </c>
    </row>
    <row r="1044" ht="15.75" customHeight="1">
      <c r="A1044" s="3">
        <v>989.0</v>
      </c>
      <c r="B1044" s="3" t="s">
        <v>3263</v>
      </c>
      <c r="C1044" s="3" t="s">
        <v>3264</v>
      </c>
      <c r="D1044" s="3" t="s">
        <v>3265</v>
      </c>
      <c r="E1044" s="3" t="s">
        <v>1380</v>
      </c>
      <c r="K1044" s="3" t="s">
        <v>3266</v>
      </c>
      <c r="M1044" s="3" t="s">
        <v>78</v>
      </c>
      <c r="O1044" s="3" t="s">
        <v>3267</v>
      </c>
      <c r="Q1044" s="3" t="s">
        <v>82</v>
      </c>
      <c r="S1044" s="3" t="s">
        <v>83</v>
      </c>
      <c r="U1044" s="3" t="s">
        <v>862</v>
      </c>
      <c r="W1044" s="3" t="s">
        <v>3268</v>
      </c>
      <c r="Y1044" s="3" t="s">
        <v>338</v>
      </c>
      <c r="AA1044" s="3" t="s">
        <v>783</v>
      </c>
      <c r="AC1044" s="3" t="s">
        <v>120</v>
      </c>
      <c r="AE1044" s="3" t="s">
        <v>3269</v>
      </c>
      <c r="AG1044" s="3" t="s">
        <v>467</v>
      </c>
    </row>
    <row r="1045" ht="15.75" customHeight="1">
      <c r="A1045" s="3">
        <v>990.0</v>
      </c>
      <c r="B1045" s="3" t="s">
        <v>3263</v>
      </c>
      <c r="C1045" s="3" t="s">
        <v>3270</v>
      </c>
      <c r="D1045" s="3" t="s">
        <v>2707</v>
      </c>
      <c r="E1045" s="3" t="s">
        <v>1380</v>
      </c>
      <c r="F1045" s="3" t="s">
        <v>1381</v>
      </c>
      <c r="G1045" s="3">
        <v>414.4</v>
      </c>
      <c r="H1045" s="3">
        <v>2.0</v>
      </c>
      <c r="I1045" s="3">
        <v>92.7</v>
      </c>
      <c r="J1045" s="3">
        <v>629.0</v>
      </c>
      <c r="K1045" s="3" t="s">
        <v>3266</v>
      </c>
      <c r="M1045" s="3" t="s">
        <v>78</v>
      </c>
      <c r="O1045" s="3" t="s">
        <v>3267</v>
      </c>
      <c r="Q1045" s="3" t="s">
        <v>82</v>
      </c>
      <c r="S1045" s="3" t="s">
        <v>83</v>
      </c>
      <c r="U1045" s="3" t="s">
        <v>862</v>
      </c>
      <c r="W1045" s="3" t="s">
        <v>3268</v>
      </c>
      <c r="Y1045" s="3" t="s">
        <v>338</v>
      </c>
      <c r="AA1045" s="3" t="s">
        <v>783</v>
      </c>
      <c r="AC1045" s="3" t="s">
        <v>120</v>
      </c>
      <c r="AE1045" s="3" t="s">
        <v>3269</v>
      </c>
      <c r="AG1045" s="3" t="s">
        <v>467</v>
      </c>
    </row>
    <row r="1046" ht="15.75" customHeight="1">
      <c r="A1046" s="3">
        <v>991.0</v>
      </c>
      <c r="B1046" s="3" t="s">
        <v>3271</v>
      </c>
      <c r="C1046" s="3" t="s">
        <v>3264</v>
      </c>
      <c r="D1046" s="3" t="s">
        <v>3265</v>
      </c>
      <c r="E1046" s="3" t="s">
        <v>1380</v>
      </c>
      <c r="F1046" s="3" t="s">
        <v>1381</v>
      </c>
      <c r="G1046" s="3">
        <v>414.4</v>
      </c>
      <c r="H1046" s="3">
        <v>2.0</v>
      </c>
      <c r="I1046" s="3">
        <v>92.7</v>
      </c>
      <c r="J1046" s="3">
        <v>629.0</v>
      </c>
      <c r="K1046" s="3" t="s">
        <v>3272</v>
      </c>
      <c r="M1046" s="3" t="s">
        <v>78</v>
      </c>
      <c r="O1046" s="3" t="s">
        <v>3273</v>
      </c>
      <c r="Q1046" s="3" t="s">
        <v>3274</v>
      </c>
      <c r="S1046" s="3" t="s">
        <v>862</v>
      </c>
      <c r="U1046" s="3" t="s">
        <v>326</v>
      </c>
      <c r="W1046" s="3" t="s">
        <v>82</v>
      </c>
      <c r="Y1046" s="3" t="s">
        <v>3268</v>
      </c>
      <c r="AA1046" s="3" t="s">
        <v>1836</v>
      </c>
    </row>
    <row r="1047" ht="15.75" customHeight="1">
      <c r="A1047" s="3">
        <v>992.0</v>
      </c>
      <c r="B1047" s="3" t="s">
        <v>3271</v>
      </c>
      <c r="C1047" s="3" t="s">
        <v>3264</v>
      </c>
      <c r="D1047" s="3" t="s">
        <v>3265</v>
      </c>
      <c r="E1047" s="3" t="s">
        <v>1380</v>
      </c>
      <c r="F1047" s="3" t="s">
        <v>1381</v>
      </c>
      <c r="G1047" s="3">
        <v>414.4</v>
      </c>
      <c r="H1047" s="3">
        <v>2.0</v>
      </c>
      <c r="I1047" s="3">
        <v>92.7</v>
      </c>
      <c r="J1047" s="3">
        <v>629.0</v>
      </c>
      <c r="K1047" s="3" t="s">
        <v>3272</v>
      </c>
      <c r="M1047" s="3" t="s">
        <v>78</v>
      </c>
      <c r="O1047" s="3" t="s">
        <v>3273</v>
      </c>
      <c r="Q1047" s="3" t="s">
        <v>3274</v>
      </c>
      <c r="S1047" s="3" t="s">
        <v>862</v>
      </c>
      <c r="U1047" s="3" t="s">
        <v>326</v>
      </c>
      <c r="W1047" s="3" t="s">
        <v>82</v>
      </c>
      <c r="Y1047" s="3" t="s">
        <v>3268</v>
      </c>
      <c r="AA1047" s="3" t="s">
        <v>1836</v>
      </c>
    </row>
    <row r="1048" ht="15.75" customHeight="1">
      <c r="A1048" s="3">
        <v>993.0</v>
      </c>
      <c r="B1048" s="3" t="s">
        <v>3275</v>
      </c>
      <c r="C1048" s="3" t="s">
        <v>3276</v>
      </c>
      <c r="D1048" s="3" t="s">
        <v>3277</v>
      </c>
      <c r="E1048" s="3" t="s">
        <v>1380</v>
      </c>
      <c r="F1048" s="3" t="s">
        <v>1381</v>
      </c>
      <c r="G1048" s="3">
        <v>414.4</v>
      </c>
      <c r="H1048" s="3">
        <v>2.0</v>
      </c>
      <c r="I1048" s="3">
        <v>92.7</v>
      </c>
      <c r="J1048" s="3">
        <v>629.0</v>
      </c>
      <c r="K1048" s="3" t="s">
        <v>3278</v>
      </c>
    </row>
    <row r="1049" ht="15.75" customHeight="1">
      <c r="A1049" s="3">
        <v>994.0</v>
      </c>
      <c r="B1049" s="3" t="s">
        <v>3279</v>
      </c>
      <c r="C1049" s="3" t="s">
        <v>3280</v>
      </c>
      <c r="D1049" s="3" t="s">
        <v>3281</v>
      </c>
      <c r="E1049" s="3" t="s">
        <v>1380</v>
      </c>
      <c r="F1049" s="3" t="s">
        <v>1381</v>
      </c>
      <c r="G1049" s="3">
        <v>414.4</v>
      </c>
      <c r="H1049" s="3">
        <v>2.0</v>
      </c>
      <c r="I1049" s="3">
        <v>92.7</v>
      </c>
      <c r="J1049" s="3">
        <v>629.0</v>
      </c>
      <c r="K1049" s="3" t="s">
        <v>156</v>
      </c>
      <c r="M1049" s="3" t="s">
        <v>83</v>
      </c>
      <c r="O1049" s="3" t="s">
        <v>3282</v>
      </c>
      <c r="Q1049" s="3" t="s">
        <v>78</v>
      </c>
      <c r="S1049" s="3" t="s">
        <v>3283</v>
      </c>
      <c r="U1049" s="3" t="s">
        <v>1728</v>
      </c>
      <c r="W1049" s="3" t="s">
        <v>96</v>
      </c>
      <c r="Y1049" s="3" t="s">
        <v>83</v>
      </c>
      <c r="AA1049" s="3" t="s">
        <v>787</v>
      </c>
      <c r="AC1049" s="3" t="s">
        <v>1474</v>
      </c>
      <c r="AE1049" s="3" t="s">
        <v>3284</v>
      </c>
      <c r="AG1049" s="3" t="s">
        <v>683</v>
      </c>
    </row>
    <row r="1050" ht="15.75" customHeight="1">
      <c r="A1050" s="3">
        <v>995.0</v>
      </c>
      <c r="B1050" s="3" t="s">
        <v>3279</v>
      </c>
      <c r="C1050" s="3" t="s">
        <v>3280</v>
      </c>
      <c r="D1050" s="3" t="s">
        <v>3281</v>
      </c>
      <c r="E1050" s="3" t="s">
        <v>3261</v>
      </c>
      <c r="K1050" s="3" t="s">
        <v>156</v>
      </c>
      <c r="M1050" s="3" t="s">
        <v>83</v>
      </c>
      <c r="O1050" s="3" t="s">
        <v>3282</v>
      </c>
      <c r="Q1050" s="3" t="s">
        <v>78</v>
      </c>
      <c r="S1050" s="3" t="s">
        <v>3283</v>
      </c>
      <c r="U1050" s="3" t="s">
        <v>1728</v>
      </c>
      <c r="W1050" s="3" t="s">
        <v>96</v>
      </c>
      <c r="Y1050" s="3" t="s">
        <v>83</v>
      </c>
      <c r="AA1050" s="3" t="s">
        <v>787</v>
      </c>
      <c r="AC1050" s="3" t="s">
        <v>1474</v>
      </c>
      <c r="AE1050" s="3" t="s">
        <v>3284</v>
      </c>
      <c r="AG1050" s="3" t="s">
        <v>683</v>
      </c>
    </row>
    <row r="1051" ht="15.75" customHeight="1">
      <c r="A1051" s="3">
        <v>996.0</v>
      </c>
      <c r="B1051" s="3" t="s">
        <v>3285</v>
      </c>
      <c r="C1051" s="3" t="s">
        <v>3286</v>
      </c>
      <c r="D1051" s="3" t="s">
        <v>3287</v>
      </c>
      <c r="E1051" s="3" t="s">
        <v>2532</v>
      </c>
      <c r="F1051" s="3" t="s">
        <v>3288</v>
      </c>
      <c r="G1051" s="3">
        <v>572.5</v>
      </c>
      <c r="H1051" s="3">
        <v>4.6</v>
      </c>
      <c r="I1051" s="3">
        <v>77.8</v>
      </c>
      <c r="J1051" s="3">
        <v>931.0</v>
      </c>
      <c r="K1051" s="3" t="s">
        <v>81</v>
      </c>
      <c r="M1051" s="3" t="s">
        <v>96</v>
      </c>
      <c r="O1051" s="3" t="s">
        <v>2545</v>
      </c>
      <c r="Q1051" s="3" t="s">
        <v>82</v>
      </c>
      <c r="S1051" s="3" t="s">
        <v>78</v>
      </c>
      <c r="U1051" s="3" t="s">
        <v>862</v>
      </c>
    </row>
    <row r="1052" ht="15.75" customHeight="1">
      <c r="A1052" s="3">
        <v>996.0</v>
      </c>
      <c r="B1052" s="3" t="s">
        <v>3285</v>
      </c>
      <c r="C1052" s="3" t="s">
        <v>3286</v>
      </c>
      <c r="D1052" s="3" t="s">
        <v>3287</v>
      </c>
      <c r="E1052" s="3" t="s">
        <v>3261</v>
      </c>
      <c r="K1052" s="3" t="s">
        <v>81</v>
      </c>
      <c r="M1052" s="3" t="s">
        <v>96</v>
      </c>
      <c r="O1052" s="3" t="s">
        <v>2545</v>
      </c>
      <c r="Q1052" s="3" t="s">
        <v>82</v>
      </c>
      <c r="S1052" s="3" t="s">
        <v>78</v>
      </c>
      <c r="U1052" s="3" t="s">
        <v>862</v>
      </c>
    </row>
    <row r="1053" ht="15.75" customHeight="1">
      <c r="A1053" s="3">
        <v>997.0</v>
      </c>
      <c r="B1053" s="3" t="s">
        <v>3285</v>
      </c>
      <c r="C1053" s="3" t="s">
        <v>3286</v>
      </c>
      <c r="D1053" s="3" t="s">
        <v>3287</v>
      </c>
      <c r="K1053" s="3" t="s">
        <v>81</v>
      </c>
      <c r="M1053" s="3" t="s">
        <v>96</v>
      </c>
      <c r="O1053" s="3" t="s">
        <v>2545</v>
      </c>
      <c r="Q1053" s="3" t="s">
        <v>82</v>
      </c>
      <c r="S1053" s="3" t="s">
        <v>78</v>
      </c>
      <c r="U1053" s="3" t="s">
        <v>862</v>
      </c>
    </row>
    <row r="1054" ht="15.75" customHeight="1">
      <c r="A1054" s="3">
        <v>998.0</v>
      </c>
      <c r="B1054" s="3" t="s">
        <v>3289</v>
      </c>
      <c r="C1054" s="3" t="s">
        <v>3286</v>
      </c>
      <c r="D1054" s="3" t="s">
        <v>3287</v>
      </c>
      <c r="K1054" s="3" t="s">
        <v>81</v>
      </c>
      <c r="M1054" s="3" t="s">
        <v>96</v>
      </c>
      <c r="O1054" s="3" t="s">
        <v>2545</v>
      </c>
      <c r="Q1054" s="3" t="s">
        <v>82</v>
      </c>
      <c r="S1054" s="3" t="s">
        <v>78</v>
      </c>
      <c r="U1054" s="3" t="s">
        <v>862</v>
      </c>
    </row>
    <row r="1055" ht="15.75" customHeight="1">
      <c r="A1055" s="3">
        <v>999.0</v>
      </c>
      <c r="B1055" s="3" t="s">
        <v>3289</v>
      </c>
      <c r="C1055" s="3" t="s">
        <v>3286</v>
      </c>
      <c r="D1055" s="3" t="s">
        <v>3287</v>
      </c>
      <c r="K1055" s="3" t="s">
        <v>81</v>
      </c>
      <c r="M1055" s="3" t="s">
        <v>96</v>
      </c>
      <c r="O1055" s="3" t="s">
        <v>2545</v>
      </c>
      <c r="Q1055" s="3" t="s">
        <v>82</v>
      </c>
      <c r="S1055" s="3" t="s">
        <v>78</v>
      </c>
      <c r="U1055" s="3" t="s">
        <v>862</v>
      </c>
    </row>
    <row r="1056" ht="15.75" customHeight="1">
      <c r="A1056" s="3">
        <v>1000.0</v>
      </c>
      <c r="B1056" s="3" t="s">
        <v>3290</v>
      </c>
      <c r="C1056" s="3" t="s">
        <v>3291</v>
      </c>
      <c r="E1056" s="3" t="s">
        <v>3292</v>
      </c>
      <c r="F1056" s="3" t="s">
        <v>3293</v>
      </c>
      <c r="G1056" s="3">
        <v>263.37</v>
      </c>
      <c r="H1056" s="3">
        <v>2.6</v>
      </c>
      <c r="I1056" s="3">
        <v>43.7</v>
      </c>
      <c r="J1056" s="3">
        <v>266.0</v>
      </c>
    </row>
    <row r="1057" ht="15.75" customHeight="1">
      <c r="A1057" s="3">
        <v>1001.0</v>
      </c>
      <c r="B1057" s="3" t="s">
        <v>3294</v>
      </c>
      <c r="C1057" s="3" t="s">
        <v>3295</v>
      </c>
      <c r="D1057" s="3" t="s">
        <v>3296</v>
      </c>
      <c r="E1057" s="3" t="s">
        <v>3297</v>
      </c>
      <c r="F1057" s="3" t="s">
        <v>3298</v>
      </c>
      <c r="G1057" s="3">
        <v>582.8</v>
      </c>
      <c r="H1057" s="3">
        <v>3.9</v>
      </c>
      <c r="I1057" s="3">
        <v>103.0</v>
      </c>
      <c r="J1057" s="3">
        <v>431.0</v>
      </c>
      <c r="K1057" s="3" t="s">
        <v>741</v>
      </c>
      <c r="M1057" s="3" t="s">
        <v>82</v>
      </c>
      <c r="O1057" s="3" t="s">
        <v>78</v>
      </c>
      <c r="Q1057" s="3" t="s">
        <v>862</v>
      </c>
      <c r="S1057" s="3" t="s">
        <v>280</v>
      </c>
      <c r="U1057" s="3" t="s">
        <v>467</v>
      </c>
      <c r="W1057" s="3" t="s">
        <v>120</v>
      </c>
      <c r="Y1057" s="3" t="s">
        <v>83</v>
      </c>
    </row>
    <row r="1058" ht="15.75" customHeight="1">
      <c r="A1058" s="3">
        <v>1002.0</v>
      </c>
      <c r="B1058" s="3" t="s">
        <v>3294</v>
      </c>
      <c r="C1058" s="3" t="s">
        <v>3295</v>
      </c>
      <c r="D1058" s="3" t="s">
        <v>3296</v>
      </c>
      <c r="E1058" s="3" t="s">
        <v>3297</v>
      </c>
      <c r="F1058" s="3" t="s">
        <v>3298</v>
      </c>
      <c r="G1058" s="3">
        <v>582.8</v>
      </c>
      <c r="H1058" s="3">
        <v>3.9</v>
      </c>
      <c r="I1058" s="3">
        <v>103.0</v>
      </c>
      <c r="J1058" s="3">
        <v>431.0</v>
      </c>
      <c r="K1058" s="3" t="s">
        <v>741</v>
      </c>
      <c r="M1058" s="3" t="s">
        <v>82</v>
      </c>
      <c r="O1058" s="3" t="s">
        <v>78</v>
      </c>
      <c r="Q1058" s="3" t="s">
        <v>862</v>
      </c>
      <c r="S1058" s="3" t="s">
        <v>280</v>
      </c>
      <c r="U1058" s="3" t="s">
        <v>467</v>
      </c>
      <c r="W1058" s="3" t="s">
        <v>120</v>
      </c>
      <c r="Y1058" s="3" t="s">
        <v>83</v>
      </c>
    </row>
    <row r="1059" ht="15.75" customHeight="1">
      <c r="A1059" s="3">
        <v>1003.0</v>
      </c>
      <c r="B1059" s="3" t="s">
        <v>3299</v>
      </c>
      <c r="C1059" s="3" t="s">
        <v>3300</v>
      </c>
      <c r="D1059" s="3" t="s">
        <v>3301</v>
      </c>
      <c r="E1059" s="3" t="s">
        <v>3297</v>
      </c>
      <c r="F1059" s="3" t="s">
        <v>3298</v>
      </c>
      <c r="G1059" s="3">
        <v>582.8</v>
      </c>
      <c r="H1059" s="3">
        <v>3.9</v>
      </c>
      <c r="I1059" s="3">
        <v>103.0</v>
      </c>
      <c r="J1059" s="3">
        <v>431.0</v>
      </c>
      <c r="K1059" s="3" t="s">
        <v>3302</v>
      </c>
      <c r="M1059" s="3" t="s">
        <v>82</v>
      </c>
      <c r="O1059" s="3" t="s">
        <v>995</v>
      </c>
      <c r="Q1059" s="3" t="s">
        <v>996</v>
      </c>
      <c r="S1059" s="3" t="s">
        <v>1655</v>
      </c>
    </row>
    <row r="1060" ht="15.75" customHeight="1">
      <c r="A1060" s="3">
        <v>1004.0</v>
      </c>
      <c r="B1060" s="3" t="s">
        <v>3299</v>
      </c>
      <c r="C1060" s="3" t="s">
        <v>3300</v>
      </c>
      <c r="D1060" s="3" t="s">
        <v>3301</v>
      </c>
      <c r="E1060" s="3" t="s">
        <v>3303</v>
      </c>
      <c r="F1060" s="3" t="s">
        <v>3304</v>
      </c>
      <c r="G1060" s="3">
        <v>214.05</v>
      </c>
      <c r="H1060" s="3">
        <v>1.5</v>
      </c>
      <c r="I1060" s="3">
        <v>61.8</v>
      </c>
      <c r="J1060" s="3">
        <v>156.0</v>
      </c>
      <c r="K1060" s="3" t="s">
        <v>3302</v>
      </c>
      <c r="M1060" s="3" t="s">
        <v>82</v>
      </c>
      <c r="O1060" s="3" t="s">
        <v>995</v>
      </c>
      <c r="Q1060" s="3" t="s">
        <v>996</v>
      </c>
      <c r="S1060" s="3" t="s">
        <v>1655</v>
      </c>
    </row>
    <row r="1061" ht="15.75" customHeight="1">
      <c r="A1061" s="3">
        <v>1005.0</v>
      </c>
      <c r="B1061" s="3" t="s">
        <v>3305</v>
      </c>
      <c r="C1061" s="3" t="s">
        <v>3306</v>
      </c>
      <c r="D1061" s="3" t="s">
        <v>3307</v>
      </c>
      <c r="E1061" s="3" t="s">
        <v>1502</v>
      </c>
      <c r="M1061" s="3" t="s">
        <v>3217</v>
      </c>
      <c r="N1061" s="3">
        <f>9/9.004</f>
        <v>0.999555753</v>
      </c>
      <c r="O1061" s="3" t="s">
        <v>143</v>
      </c>
    </row>
    <row r="1062" ht="15.75" customHeight="1">
      <c r="A1062" s="3">
        <v>1006.0</v>
      </c>
      <c r="B1062" s="3" t="s">
        <v>3308</v>
      </c>
      <c r="C1062" s="3" t="s">
        <v>3309</v>
      </c>
      <c r="D1062" s="3" t="s">
        <v>3310</v>
      </c>
      <c r="K1062" s="3" t="s">
        <v>996</v>
      </c>
      <c r="M1062" s="3" t="s">
        <v>537</v>
      </c>
      <c r="O1062" s="3" t="s">
        <v>82</v>
      </c>
      <c r="Q1062" s="3" t="s">
        <v>466</v>
      </c>
    </row>
    <row r="1063" ht="15.75" customHeight="1">
      <c r="A1063" s="3">
        <v>1007.0</v>
      </c>
      <c r="B1063" s="3" t="s">
        <v>3308</v>
      </c>
      <c r="C1063" s="3" t="s">
        <v>3309</v>
      </c>
      <c r="D1063" s="3" t="s">
        <v>3310</v>
      </c>
      <c r="K1063" s="3" t="s">
        <v>996</v>
      </c>
      <c r="M1063" s="3" t="s">
        <v>537</v>
      </c>
      <c r="O1063" s="3" t="s">
        <v>82</v>
      </c>
      <c r="Q1063" s="3" t="s">
        <v>466</v>
      </c>
    </row>
    <row r="1064" ht="15.75" customHeight="1">
      <c r="A1064" s="3">
        <v>1008.0</v>
      </c>
      <c r="B1064" s="3" t="s">
        <v>3311</v>
      </c>
      <c r="C1064" s="3" t="s">
        <v>3312</v>
      </c>
      <c r="D1064" s="3" t="s">
        <v>409</v>
      </c>
      <c r="E1064" s="3" t="s">
        <v>2550</v>
      </c>
      <c r="F1064" s="3" t="s">
        <v>2552</v>
      </c>
      <c r="G1064" s="3">
        <v>198.17</v>
      </c>
      <c r="H1064" s="3">
        <v>6.0</v>
      </c>
      <c r="I1064" s="3">
        <v>13.0</v>
      </c>
      <c r="J1064" s="3">
        <v>0.0</v>
      </c>
      <c r="K1064" s="3" t="s">
        <v>207</v>
      </c>
      <c r="M1064" s="3" t="s">
        <v>1799</v>
      </c>
      <c r="O1064" s="3" t="s">
        <v>206</v>
      </c>
      <c r="Q1064" s="3" t="s">
        <v>83</v>
      </c>
      <c r="S1064" s="3" t="s">
        <v>1241</v>
      </c>
      <c r="U1064" s="3" t="s">
        <v>327</v>
      </c>
      <c r="W1064" s="3" t="s">
        <v>279</v>
      </c>
      <c r="Y1064" s="3" t="s">
        <v>155</v>
      </c>
      <c r="AA1064" s="3" t="s">
        <v>393</v>
      </c>
    </row>
    <row r="1065" ht="15.75" customHeight="1">
      <c r="A1065" s="3">
        <v>1008.0</v>
      </c>
      <c r="B1065" s="3" t="s">
        <v>3311</v>
      </c>
      <c r="C1065" s="3" t="s">
        <v>3312</v>
      </c>
      <c r="D1065" s="3" t="s">
        <v>409</v>
      </c>
      <c r="K1065" s="3" t="s">
        <v>207</v>
      </c>
      <c r="M1065" s="3" t="s">
        <v>1799</v>
      </c>
      <c r="O1065" s="3" t="s">
        <v>206</v>
      </c>
      <c r="Q1065" s="3" t="s">
        <v>83</v>
      </c>
      <c r="S1065" s="3" t="s">
        <v>1241</v>
      </c>
      <c r="U1065" s="3" t="s">
        <v>327</v>
      </c>
      <c r="W1065" s="3" t="s">
        <v>279</v>
      </c>
      <c r="Y1065" s="3" t="s">
        <v>155</v>
      </c>
      <c r="AA1065" s="3" t="s">
        <v>393</v>
      </c>
    </row>
    <row r="1066" ht="15.75" customHeight="1">
      <c r="A1066" s="3">
        <v>1009.0</v>
      </c>
      <c r="B1066" s="3" t="s">
        <v>3311</v>
      </c>
      <c r="C1066" s="3" t="s">
        <v>3312</v>
      </c>
      <c r="D1066" s="3" t="s">
        <v>409</v>
      </c>
      <c r="K1066" s="3" t="s">
        <v>207</v>
      </c>
      <c r="M1066" s="3" t="s">
        <v>1799</v>
      </c>
      <c r="O1066" s="3" t="s">
        <v>206</v>
      </c>
      <c r="Q1066" s="3" t="s">
        <v>83</v>
      </c>
      <c r="S1066" s="3" t="s">
        <v>1241</v>
      </c>
      <c r="U1066" s="3" t="s">
        <v>327</v>
      </c>
      <c r="W1066" s="3" t="s">
        <v>279</v>
      </c>
      <c r="Y1066" s="3" t="s">
        <v>155</v>
      </c>
      <c r="AA1066" s="3" t="s">
        <v>393</v>
      </c>
    </row>
    <row r="1067" ht="15.75" customHeight="1">
      <c r="A1067" s="3">
        <v>1010.0</v>
      </c>
      <c r="B1067" s="3" t="s">
        <v>3313</v>
      </c>
      <c r="C1067" s="3" t="s">
        <v>3312</v>
      </c>
      <c r="D1067" s="3" t="s">
        <v>409</v>
      </c>
      <c r="K1067" s="3" t="s">
        <v>207</v>
      </c>
      <c r="M1067" s="3" t="s">
        <v>1799</v>
      </c>
      <c r="O1067" s="3" t="s">
        <v>206</v>
      </c>
      <c r="Q1067" s="3" t="s">
        <v>83</v>
      </c>
      <c r="S1067" s="3" t="s">
        <v>1241</v>
      </c>
      <c r="U1067" s="3" t="s">
        <v>327</v>
      </c>
      <c r="W1067" s="3" t="s">
        <v>279</v>
      </c>
      <c r="Y1067" s="3" t="s">
        <v>155</v>
      </c>
      <c r="AA1067" s="3" t="s">
        <v>393</v>
      </c>
    </row>
    <row r="1068" ht="15.75" customHeight="1">
      <c r="A1068" s="3">
        <v>1011.0</v>
      </c>
      <c r="B1068" s="3" t="s">
        <v>3314</v>
      </c>
      <c r="C1068" s="3" t="s">
        <v>3005</v>
      </c>
      <c r="D1068" s="3" t="s">
        <v>409</v>
      </c>
      <c r="E1068" s="3" t="s">
        <v>3315</v>
      </c>
      <c r="F1068" s="3" t="s">
        <v>3316</v>
      </c>
      <c r="G1068" s="3">
        <v>390.9</v>
      </c>
      <c r="H1068" s="3">
        <v>2.0</v>
      </c>
      <c r="I1068" s="3">
        <v>27.0</v>
      </c>
      <c r="J1068" s="3">
        <v>0.0</v>
      </c>
      <c r="K1068" s="3" t="s">
        <v>3317</v>
      </c>
      <c r="M1068" s="3" t="s">
        <v>206</v>
      </c>
      <c r="O1068" s="3" t="s">
        <v>930</v>
      </c>
      <c r="Q1068" s="3" t="s">
        <v>601</v>
      </c>
      <c r="S1068" s="3" t="s">
        <v>1241</v>
      </c>
      <c r="U1068" s="3" t="s">
        <v>327</v>
      </c>
      <c r="W1068" s="3" t="s">
        <v>155</v>
      </c>
      <c r="Y1068" s="3" t="s">
        <v>393</v>
      </c>
      <c r="AA1068" s="3" t="s">
        <v>3318</v>
      </c>
      <c r="AC1068" s="3" t="s">
        <v>406</v>
      </c>
      <c r="AE1068" s="3" t="s">
        <v>3319</v>
      </c>
    </row>
    <row r="1069" ht="15.75" customHeight="1">
      <c r="A1069" s="3">
        <v>1012.0</v>
      </c>
      <c r="B1069" s="3" t="s">
        <v>3314</v>
      </c>
      <c r="C1069" s="3" t="s">
        <v>3320</v>
      </c>
      <c r="D1069" s="3" t="s">
        <v>3321</v>
      </c>
      <c r="E1069" s="3" t="s">
        <v>3322</v>
      </c>
      <c r="F1069" s="3" t="s">
        <v>3323</v>
      </c>
      <c r="G1069" s="3">
        <v>282.81</v>
      </c>
      <c r="H1069" s="3">
        <v>2.0</v>
      </c>
      <c r="I1069" s="3">
        <v>19.0</v>
      </c>
      <c r="J1069" s="3">
        <v>0.0</v>
      </c>
      <c r="K1069" s="3" t="s">
        <v>3317</v>
      </c>
      <c r="M1069" s="3" t="s">
        <v>206</v>
      </c>
      <c r="O1069" s="3" t="s">
        <v>930</v>
      </c>
      <c r="Q1069" s="3" t="s">
        <v>601</v>
      </c>
      <c r="S1069" s="3" t="s">
        <v>1241</v>
      </c>
      <c r="U1069" s="3" t="s">
        <v>327</v>
      </c>
      <c r="W1069" s="3" t="s">
        <v>155</v>
      </c>
      <c r="Y1069" s="3" t="s">
        <v>393</v>
      </c>
      <c r="AA1069" s="3" t="s">
        <v>3318</v>
      </c>
      <c r="AC1069" s="3" t="s">
        <v>406</v>
      </c>
      <c r="AE1069" s="3" t="s">
        <v>3319</v>
      </c>
    </row>
    <row r="1070" ht="15.75" customHeight="1">
      <c r="A1070" s="3">
        <v>1013.0</v>
      </c>
      <c r="B1070" s="3" t="s">
        <v>3324</v>
      </c>
      <c r="C1070" s="3" t="s">
        <v>3325</v>
      </c>
      <c r="D1070" s="3" t="s">
        <v>3326</v>
      </c>
      <c r="E1070" s="3" t="s">
        <v>429</v>
      </c>
      <c r="K1070" s="3" t="s">
        <v>1198</v>
      </c>
      <c r="M1070" s="3" t="s">
        <v>841</v>
      </c>
      <c r="O1070" s="3" t="s">
        <v>2290</v>
      </c>
      <c r="Q1070" s="3" t="s">
        <v>2291</v>
      </c>
      <c r="S1070" s="3" t="s">
        <v>2292</v>
      </c>
      <c r="U1070" s="3" t="s">
        <v>3327</v>
      </c>
      <c r="W1070" s="3" t="s">
        <v>3328</v>
      </c>
      <c r="Y1070" s="3" t="s">
        <v>206</v>
      </c>
      <c r="AA1070" s="3" t="s">
        <v>2571</v>
      </c>
      <c r="AC1070" s="3" t="s">
        <v>82</v>
      </c>
    </row>
    <row r="1071" ht="15.75" customHeight="1">
      <c r="A1071" s="3">
        <v>1014.0</v>
      </c>
      <c r="B1071" s="3" t="s">
        <v>3324</v>
      </c>
      <c r="C1071" s="3" t="s">
        <v>3325</v>
      </c>
      <c r="D1071" s="3" t="s">
        <v>3326</v>
      </c>
      <c r="E1071" s="3" t="s">
        <v>1493</v>
      </c>
      <c r="F1071" s="3" t="s">
        <v>1494</v>
      </c>
      <c r="G1071" s="3">
        <v>712.7</v>
      </c>
      <c r="H1071" s="3">
        <v>15.0</v>
      </c>
      <c r="I1071" s="3">
        <v>47.0</v>
      </c>
      <c r="J1071" s="3">
        <v>0.0</v>
      </c>
      <c r="K1071" s="3" t="s">
        <v>1198</v>
      </c>
      <c r="M1071" s="3" t="s">
        <v>841</v>
      </c>
      <c r="O1071" s="3" t="s">
        <v>2290</v>
      </c>
      <c r="Q1071" s="3" t="s">
        <v>2291</v>
      </c>
      <c r="S1071" s="3" t="s">
        <v>2292</v>
      </c>
      <c r="U1071" s="3" t="s">
        <v>3327</v>
      </c>
      <c r="W1071" s="3" t="s">
        <v>3328</v>
      </c>
      <c r="Y1071" s="3" t="s">
        <v>206</v>
      </c>
      <c r="AA1071" s="3" t="s">
        <v>2571</v>
      </c>
      <c r="AC1071" s="3" t="s">
        <v>82</v>
      </c>
    </row>
    <row r="1072" ht="15.75" customHeight="1">
      <c r="A1072" s="3">
        <v>1015.0</v>
      </c>
      <c r="B1072" s="3" t="s">
        <v>3329</v>
      </c>
      <c r="C1072" s="3" t="s">
        <v>3325</v>
      </c>
      <c r="D1072" s="3" t="s">
        <v>3326</v>
      </c>
      <c r="E1072" s="3" t="s">
        <v>1488</v>
      </c>
      <c r="F1072" s="3" t="s">
        <v>1489</v>
      </c>
      <c r="G1072" s="3">
        <v>1301.6</v>
      </c>
      <c r="H1072" s="3">
        <v>20.0</v>
      </c>
      <c r="I1072" s="3">
        <v>90.0</v>
      </c>
      <c r="J1072" s="3">
        <v>0.0</v>
      </c>
      <c r="K1072" s="3" t="s">
        <v>1198</v>
      </c>
      <c r="M1072" s="3" t="s">
        <v>3330</v>
      </c>
      <c r="O1072" s="3" t="s">
        <v>3331</v>
      </c>
      <c r="Q1072" s="3" t="s">
        <v>504</v>
      </c>
      <c r="S1072" s="3" t="s">
        <v>392</v>
      </c>
      <c r="U1072" s="3" t="s">
        <v>1393</v>
      </c>
    </row>
    <row r="1073" ht="15.75" customHeight="1">
      <c r="A1073" s="3">
        <v>1016.0</v>
      </c>
      <c r="B1073" s="3" t="s">
        <v>3329</v>
      </c>
      <c r="C1073" s="3" t="s">
        <v>3325</v>
      </c>
      <c r="D1073" s="3" t="s">
        <v>3326</v>
      </c>
      <c r="E1073" s="3" t="s">
        <v>3332</v>
      </c>
      <c r="K1073" s="3" t="s">
        <v>1198</v>
      </c>
      <c r="M1073" s="3" t="s">
        <v>3330</v>
      </c>
      <c r="O1073" s="3" t="s">
        <v>3331</v>
      </c>
      <c r="Q1073" s="3" t="s">
        <v>504</v>
      </c>
      <c r="S1073" s="3" t="s">
        <v>392</v>
      </c>
      <c r="U1073" s="3" t="s">
        <v>1393</v>
      </c>
    </row>
    <row r="1074" ht="15.75" customHeight="1">
      <c r="A1074" s="3">
        <v>1017.0</v>
      </c>
      <c r="B1074" s="3" t="s">
        <v>3333</v>
      </c>
      <c r="C1074" s="3" t="s">
        <v>3334</v>
      </c>
      <c r="D1074" s="3" t="s">
        <v>3335</v>
      </c>
      <c r="E1074" s="3" t="s">
        <v>3336</v>
      </c>
      <c r="K1074" s="3" t="s">
        <v>919</v>
      </c>
      <c r="M1074" s="3" t="s">
        <v>466</v>
      </c>
      <c r="O1074" s="3" t="s">
        <v>276</v>
      </c>
      <c r="Q1074" s="3" t="s">
        <v>3337</v>
      </c>
      <c r="S1074" s="3" t="s">
        <v>1269</v>
      </c>
      <c r="U1074" s="3" t="s">
        <v>318</v>
      </c>
      <c r="W1074" s="3" t="s">
        <v>82</v>
      </c>
      <c r="Y1074" s="3" t="s">
        <v>394</v>
      </c>
    </row>
    <row r="1075" ht="15.75" customHeight="1">
      <c r="A1075" s="3">
        <v>1018.0</v>
      </c>
      <c r="B1075" s="3" t="s">
        <v>3338</v>
      </c>
      <c r="C1075" s="3" t="s">
        <v>3334</v>
      </c>
      <c r="D1075" s="3" t="s">
        <v>3335</v>
      </c>
      <c r="E1075" s="3" t="s">
        <v>3336</v>
      </c>
      <c r="K1075" s="3" t="s">
        <v>919</v>
      </c>
      <c r="M1075" s="3" t="s">
        <v>466</v>
      </c>
      <c r="O1075" s="3" t="s">
        <v>276</v>
      </c>
      <c r="Q1075" s="3" t="s">
        <v>3339</v>
      </c>
      <c r="S1075" s="3" t="s">
        <v>1269</v>
      </c>
      <c r="U1075" s="3" t="s">
        <v>3340</v>
      </c>
      <c r="W1075" s="3" t="s">
        <v>82</v>
      </c>
      <c r="Y1075" s="3" t="s">
        <v>394</v>
      </c>
    </row>
    <row r="1076" ht="15.75" customHeight="1">
      <c r="A1076" s="3">
        <v>1018.0</v>
      </c>
      <c r="B1076" s="3" t="s">
        <v>3338</v>
      </c>
      <c r="C1076" s="3" t="s">
        <v>3334</v>
      </c>
      <c r="D1076" s="3" t="s">
        <v>3335</v>
      </c>
      <c r="E1076" s="3" t="s">
        <v>2574</v>
      </c>
      <c r="F1076" s="3" t="s">
        <v>2576</v>
      </c>
      <c r="G1076" s="3">
        <v>391.3</v>
      </c>
      <c r="H1076" s="3">
        <v>6.5</v>
      </c>
      <c r="I1076" s="3">
        <v>35.5</v>
      </c>
      <c r="J1076" s="3">
        <v>521.0</v>
      </c>
      <c r="K1076" s="3" t="s">
        <v>919</v>
      </c>
      <c r="M1076" s="3" t="s">
        <v>466</v>
      </c>
      <c r="O1076" s="3" t="s">
        <v>276</v>
      </c>
      <c r="Q1076" s="3" t="s">
        <v>3341</v>
      </c>
      <c r="S1076" s="3" t="s">
        <v>1269</v>
      </c>
      <c r="U1076" s="3" t="s">
        <v>3342</v>
      </c>
      <c r="W1076" s="3" t="s">
        <v>82</v>
      </c>
      <c r="Y1076" s="3" t="s">
        <v>394</v>
      </c>
    </row>
    <row r="1077" ht="15.75" customHeight="1">
      <c r="A1077" s="3">
        <v>1019.0</v>
      </c>
      <c r="B1077" s="3" t="s">
        <v>3343</v>
      </c>
      <c r="C1077" s="3" t="s">
        <v>3312</v>
      </c>
      <c r="D1077" s="3" t="s">
        <v>409</v>
      </c>
      <c r="E1077" s="3" t="s">
        <v>2080</v>
      </c>
      <c r="F1077" s="3" t="s">
        <v>2081</v>
      </c>
      <c r="G1077" s="3">
        <v>62.07</v>
      </c>
      <c r="H1077" s="3">
        <v>-1.4</v>
      </c>
      <c r="I1077" s="3">
        <v>40.5</v>
      </c>
      <c r="J1077" s="3">
        <v>6.0</v>
      </c>
      <c r="K1077" s="3" t="s">
        <v>3344</v>
      </c>
      <c r="M1077" s="3" t="s">
        <v>3345</v>
      </c>
      <c r="O1077" s="3" t="s">
        <v>392</v>
      </c>
      <c r="Q1077" s="3" t="s">
        <v>206</v>
      </c>
      <c r="S1077" s="3" t="s">
        <v>344</v>
      </c>
      <c r="U1077" s="3" t="s">
        <v>504</v>
      </c>
      <c r="W1077" s="3" t="s">
        <v>841</v>
      </c>
      <c r="Y1077" s="3" t="s">
        <v>1262</v>
      </c>
      <c r="AA1077" s="3" t="s">
        <v>391</v>
      </c>
      <c r="AC1077" s="3" t="s">
        <v>3346</v>
      </c>
      <c r="AE1077" s="3" t="s">
        <v>3347</v>
      </c>
      <c r="AG1077" s="3" t="s">
        <v>3348</v>
      </c>
    </row>
    <row r="1078" ht="15.75" customHeight="1">
      <c r="A1078" s="3">
        <v>1020.0</v>
      </c>
      <c r="B1078" s="3" t="s">
        <v>3343</v>
      </c>
      <c r="C1078" s="3" t="s">
        <v>3312</v>
      </c>
      <c r="D1078" s="3" t="s">
        <v>409</v>
      </c>
      <c r="E1078" s="3" t="s">
        <v>2080</v>
      </c>
      <c r="F1078" s="3" t="s">
        <v>2081</v>
      </c>
      <c r="G1078" s="3">
        <v>62.07</v>
      </c>
      <c r="H1078" s="3">
        <v>-1.4</v>
      </c>
      <c r="I1078" s="3">
        <v>40.5</v>
      </c>
      <c r="J1078" s="3">
        <v>6.0</v>
      </c>
      <c r="K1078" s="3" t="s">
        <v>3344</v>
      </c>
      <c r="M1078" s="3" t="s">
        <v>3345</v>
      </c>
      <c r="O1078" s="3" t="s">
        <v>392</v>
      </c>
      <c r="Q1078" s="3" t="s">
        <v>206</v>
      </c>
      <c r="S1078" s="3" t="s">
        <v>344</v>
      </c>
      <c r="U1078" s="3" t="s">
        <v>504</v>
      </c>
      <c r="W1078" s="3" t="s">
        <v>841</v>
      </c>
      <c r="Y1078" s="3" t="s">
        <v>1262</v>
      </c>
      <c r="AA1078" s="3" t="s">
        <v>391</v>
      </c>
      <c r="AC1078" s="3" t="s">
        <v>3346</v>
      </c>
      <c r="AE1078" s="3" t="s">
        <v>3347</v>
      </c>
      <c r="AG1078" s="3" t="s">
        <v>3349</v>
      </c>
    </row>
    <row r="1079" ht="15.75" customHeight="1">
      <c r="A1079" s="3">
        <v>1021.0</v>
      </c>
      <c r="B1079" s="3" t="s">
        <v>3350</v>
      </c>
      <c r="C1079" s="3" t="s">
        <v>3312</v>
      </c>
      <c r="D1079" s="3" t="s">
        <v>409</v>
      </c>
      <c r="E1079" s="3" t="s">
        <v>2080</v>
      </c>
      <c r="F1079" s="3" t="s">
        <v>2081</v>
      </c>
      <c r="G1079" s="3">
        <v>62.07</v>
      </c>
      <c r="H1079" s="3">
        <v>-1.4</v>
      </c>
      <c r="I1079" s="3">
        <v>40.5</v>
      </c>
      <c r="J1079" s="3">
        <v>6.0</v>
      </c>
      <c r="K1079" s="3" t="s">
        <v>3351</v>
      </c>
      <c r="M1079" s="3" t="s">
        <v>1817</v>
      </c>
      <c r="O1079" s="3" t="s">
        <v>83</v>
      </c>
      <c r="Q1079" s="3" t="s">
        <v>1241</v>
      </c>
      <c r="S1079" s="3" t="s">
        <v>327</v>
      </c>
      <c r="U1079" s="3" t="s">
        <v>3352</v>
      </c>
      <c r="W1079" s="3" t="s">
        <v>155</v>
      </c>
      <c r="Y1079" s="3" t="s">
        <v>393</v>
      </c>
    </row>
    <row r="1080" ht="15.75" customHeight="1">
      <c r="A1080" s="3">
        <v>1022.0</v>
      </c>
      <c r="B1080" s="3" t="s">
        <v>3350</v>
      </c>
      <c r="C1080" s="3" t="s">
        <v>3312</v>
      </c>
      <c r="D1080" s="3" t="s">
        <v>409</v>
      </c>
      <c r="E1080" s="3" t="s">
        <v>2580</v>
      </c>
      <c r="F1080" s="3" t="s">
        <v>2582</v>
      </c>
      <c r="G1080" s="3">
        <v>404.0</v>
      </c>
      <c r="H1080" s="3">
        <v>4.2</v>
      </c>
      <c r="I1080" s="3">
        <v>55.2</v>
      </c>
      <c r="J1080" s="3">
        <v>463.0</v>
      </c>
      <c r="K1080" s="3" t="s">
        <v>3351</v>
      </c>
      <c r="M1080" s="3" t="s">
        <v>1817</v>
      </c>
      <c r="O1080" s="3" t="s">
        <v>83</v>
      </c>
      <c r="Q1080" s="3" t="s">
        <v>1241</v>
      </c>
      <c r="S1080" s="3" t="s">
        <v>327</v>
      </c>
      <c r="U1080" s="3" t="s">
        <v>3352</v>
      </c>
      <c r="W1080" s="3" t="s">
        <v>155</v>
      </c>
      <c r="Y1080" s="3" t="s">
        <v>393</v>
      </c>
    </row>
    <row r="1081" ht="15.75" customHeight="1">
      <c r="A1081" s="3">
        <v>1022.0</v>
      </c>
      <c r="B1081" s="3" t="s">
        <v>3350</v>
      </c>
      <c r="C1081" s="3" t="s">
        <v>3312</v>
      </c>
      <c r="D1081" s="3" t="s">
        <v>409</v>
      </c>
      <c r="E1081" s="3" t="s">
        <v>3194</v>
      </c>
      <c r="K1081" s="3" t="s">
        <v>3351</v>
      </c>
      <c r="M1081" s="3" t="s">
        <v>1817</v>
      </c>
      <c r="O1081" s="3" t="s">
        <v>83</v>
      </c>
      <c r="Q1081" s="3" t="s">
        <v>1241</v>
      </c>
      <c r="S1081" s="3" t="s">
        <v>327</v>
      </c>
      <c r="U1081" s="3" t="s">
        <v>3352</v>
      </c>
      <c r="W1081" s="3" t="s">
        <v>155</v>
      </c>
      <c r="Y1081" s="3" t="s">
        <v>393</v>
      </c>
    </row>
    <row r="1082" ht="15.75" customHeight="1">
      <c r="A1082" s="3">
        <v>1023.0</v>
      </c>
      <c r="B1082" s="3" t="s">
        <v>3353</v>
      </c>
      <c r="C1082" s="3" t="s">
        <v>3312</v>
      </c>
      <c r="D1082" s="3" t="s">
        <v>409</v>
      </c>
      <c r="E1082" s="3" t="s">
        <v>3207</v>
      </c>
      <c r="F1082" s="3" t="s">
        <v>385</v>
      </c>
      <c r="G1082" s="3">
        <v>85.015</v>
      </c>
      <c r="H1082" s="3">
        <v>2.0</v>
      </c>
      <c r="I1082" s="3">
        <v>5.0</v>
      </c>
      <c r="J1082" s="3">
        <v>0.0</v>
      </c>
      <c r="K1082" s="3" t="s">
        <v>3354</v>
      </c>
      <c r="M1082" s="3" t="s">
        <v>1258</v>
      </c>
      <c r="O1082" s="3" t="s">
        <v>344</v>
      </c>
      <c r="Q1082" s="3" t="s">
        <v>3355</v>
      </c>
      <c r="S1082" s="3" t="s">
        <v>3266</v>
      </c>
      <c r="U1082" s="3" t="s">
        <v>504</v>
      </c>
      <c r="W1082" s="3" t="s">
        <v>841</v>
      </c>
      <c r="Y1082" s="3" t="s">
        <v>1193</v>
      </c>
      <c r="AA1082" s="3" t="s">
        <v>3356</v>
      </c>
      <c r="AC1082" s="3" t="s">
        <v>3357</v>
      </c>
      <c r="AE1082" s="3" t="s">
        <v>3358</v>
      </c>
    </row>
    <row r="1083" ht="15.75" customHeight="1">
      <c r="A1083" s="3">
        <v>1024.0</v>
      </c>
      <c r="B1083" s="3" t="s">
        <v>3353</v>
      </c>
      <c r="C1083" s="3" t="s">
        <v>3312</v>
      </c>
      <c r="D1083" s="3" t="s">
        <v>409</v>
      </c>
      <c r="E1083" s="3" t="s">
        <v>2607</v>
      </c>
      <c r="F1083" s="3" t="s">
        <v>2614</v>
      </c>
      <c r="G1083" s="3">
        <v>504.6</v>
      </c>
      <c r="H1083" s="3">
        <v>0.7</v>
      </c>
      <c r="I1083" s="3">
        <v>145.0</v>
      </c>
      <c r="J1083" s="3">
        <v>561.0</v>
      </c>
      <c r="K1083" s="3" t="s">
        <v>3354</v>
      </c>
      <c r="M1083" s="3" t="s">
        <v>1258</v>
      </c>
      <c r="O1083" s="3" t="s">
        <v>344</v>
      </c>
      <c r="Q1083" s="3" t="s">
        <v>3355</v>
      </c>
      <c r="S1083" s="3" t="s">
        <v>3266</v>
      </c>
      <c r="U1083" s="3" t="s">
        <v>504</v>
      </c>
      <c r="W1083" s="3" t="s">
        <v>841</v>
      </c>
      <c r="Y1083" s="3" t="s">
        <v>1193</v>
      </c>
      <c r="AA1083" s="3" t="s">
        <v>3356</v>
      </c>
      <c r="AC1083" s="3" t="s">
        <v>3357</v>
      </c>
      <c r="AE1083" s="3" t="s">
        <v>3358</v>
      </c>
    </row>
    <row r="1084" ht="15.75" customHeight="1">
      <c r="A1084" s="3">
        <v>1024.0</v>
      </c>
      <c r="B1084" s="3" t="s">
        <v>3353</v>
      </c>
      <c r="C1084" s="3" t="s">
        <v>3312</v>
      </c>
      <c r="D1084" s="3" t="s">
        <v>409</v>
      </c>
      <c r="E1084" s="3" t="s">
        <v>2865</v>
      </c>
      <c r="K1084" s="3" t="s">
        <v>3354</v>
      </c>
      <c r="M1084" s="3" t="s">
        <v>1258</v>
      </c>
      <c r="O1084" s="3" t="s">
        <v>344</v>
      </c>
      <c r="Q1084" s="3" t="s">
        <v>3355</v>
      </c>
      <c r="S1084" s="3" t="s">
        <v>3266</v>
      </c>
      <c r="U1084" s="3" t="s">
        <v>504</v>
      </c>
      <c r="W1084" s="3" t="s">
        <v>841</v>
      </c>
      <c r="Y1084" s="3" t="s">
        <v>1193</v>
      </c>
      <c r="AA1084" s="3" t="s">
        <v>3356</v>
      </c>
      <c r="AC1084" s="3" t="s">
        <v>3357</v>
      </c>
      <c r="AE1084" s="3" t="s">
        <v>3358</v>
      </c>
    </row>
    <row r="1085" ht="15.75" customHeight="1">
      <c r="A1085" s="3">
        <v>1025.0</v>
      </c>
      <c r="B1085" s="3" t="s">
        <v>3359</v>
      </c>
      <c r="C1085" s="3" t="s">
        <v>3312</v>
      </c>
      <c r="D1085" s="3" t="s">
        <v>409</v>
      </c>
      <c r="E1085" s="3" t="s">
        <v>2621</v>
      </c>
      <c r="F1085" s="3" t="s">
        <v>3360</v>
      </c>
      <c r="G1085" s="3">
        <v>410.5</v>
      </c>
      <c r="H1085" s="3">
        <v>2.7</v>
      </c>
      <c r="I1085" s="3">
        <v>61.9</v>
      </c>
      <c r="J1085" s="3">
        <v>731.0</v>
      </c>
      <c r="K1085" s="3" t="s">
        <v>1762</v>
      </c>
      <c r="M1085" s="3" t="s">
        <v>3361</v>
      </c>
      <c r="O1085" s="3" t="s">
        <v>206</v>
      </c>
      <c r="Q1085" s="3" t="s">
        <v>83</v>
      </c>
      <c r="S1085" s="3" t="s">
        <v>1241</v>
      </c>
      <c r="U1085" s="3" t="s">
        <v>327</v>
      </c>
      <c r="W1085" s="3" t="s">
        <v>279</v>
      </c>
      <c r="Y1085" s="3" t="s">
        <v>155</v>
      </c>
      <c r="AA1085" s="3" t="s">
        <v>393</v>
      </c>
    </row>
    <row r="1086" ht="15.75" customHeight="1">
      <c r="A1086" s="3">
        <v>1025.0</v>
      </c>
      <c r="B1086" s="3" t="s">
        <v>3359</v>
      </c>
      <c r="C1086" s="3" t="s">
        <v>3312</v>
      </c>
      <c r="D1086" s="3" t="s">
        <v>409</v>
      </c>
      <c r="E1086" s="3" t="s">
        <v>2863</v>
      </c>
      <c r="K1086" s="3" t="s">
        <v>1762</v>
      </c>
      <c r="M1086" s="3" t="s">
        <v>3361</v>
      </c>
      <c r="O1086" s="3" t="s">
        <v>206</v>
      </c>
      <c r="Q1086" s="3" t="s">
        <v>83</v>
      </c>
      <c r="S1086" s="3" t="s">
        <v>3138</v>
      </c>
      <c r="U1086" s="3" t="s">
        <v>327</v>
      </c>
      <c r="W1086" s="3" t="s">
        <v>279</v>
      </c>
      <c r="Y1086" s="3" t="s">
        <v>155</v>
      </c>
      <c r="AA1086" s="3" t="s">
        <v>393</v>
      </c>
    </row>
    <row r="1087" ht="15.75" customHeight="1">
      <c r="A1087" s="3">
        <v>1026.0</v>
      </c>
      <c r="B1087" s="3" t="s">
        <v>3362</v>
      </c>
      <c r="C1087" s="3" t="s">
        <v>744</v>
      </c>
      <c r="D1087" s="3" t="s">
        <v>745</v>
      </c>
      <c r="E1087" s="3" t="s">
        <v>2080</v>
      </c>
      <c r="F1087" s="3" t="s">
        <v>2081</v>
      </c>
      <c r="G1087" s="3">
        <v>62.07</v>
      </c>
      <c r="H1087" s="3">
        <v>-1.4</v>
      </c>
      <c r="I1087" s="3">
        <v>40.5</v>
      </c>
      <c r="J1087" s="3">
        <v>6.0</v>
      </c>
      <c r="K1087" s="3" t="s">
        <v>411</v>
      </c>
      <c r="M1087" s="3" t="s">
        <v>1817</v>
      </c>
      <c r="O1087" s="3" t="s">
        <v>476</v>
      </c>
      <c r="Q1087" s="3" t="s">
        <v>327</v>
      </c>
      <c r="S1087" s="3" t="s">
        <v>3363</v>
      </c>
      <c r="U1087" s="3" t="s">
        <v>3364</v>
      </c>
      <c r="W1087" s="3" t="s">
        <v>3365</v>
      </c>
    </row>
    <row r="1088" ht="15.75" customHeight="1">
      <c r="A1088" s="3">
        <v>1027.0</v>
      </c>
      <c r="B1088" s="3" t="s">
        <v>3366</v>
      </c>
      <c r="C1088" s="3" t="s">
        <v>744</v>
      </c>
      <c r="D1088" s="3" t="s">
        <v>745</v>
      </c>
      <c r="E1088" s="3" t="s">
        <v>3367</v>
      </c>
      <c r="K1088" s="3" t="s">
        <v>411</v>
      </c>
      <c r="M1088" s="3" t="s">
        <v>206</v>
      </c>
      <c r="O1088" s="3" t="s">
        <v>476</v>
      </c>
      <c r="Q1088" s="3" t="s">
        <v>327</v>
      </c>
      <c r="S1088" s="3" t="s">
        <v>3363</v>
      </c>
      <c r="U1088" s="3" t="s">
        <v>3364</v>
      </c>
      <c r="W1088" s="3" t="s">
        <v>3365</v>
      </c>
    </row>
    <row r="1089" ht="15.75" customHeight="1">
      <c r="A1089" s="3">
        <v>1028.0</v>
      </c>
      <c r="B1089" s="3" t="s">
        <v>3366</v>
      </c>
      <c r="C1089" s="3" t="s">
        <v>744</v>
      </c>
      <c r="D1089" s="3" t="s">
        <v>745</v>
      </c>
      <c r="E1089" s="3" t="s">
        <v>2625</v>
      </c>
      <c r="F1089" s="3" t="s">
        <v>2643</v>
      </c>
      <c r="G1089" s="3">
        <v>547.7</v>
      </c>
      <c r="H1089" s="3">
        <v>2.9</v>
      </c>
      <c r="I1089" s="3">
        <v>149.0</v>
      </c>
      <c r="J1089" s="3">
        <v>853.0</v>
      </c>
      <c r="K1089" s="3" t="s">
        <v>411</v>
      </c>
      <c r="M1089" s="3" t="s">
        <v>206</v>
      </c>
      <c r="O1089" s="3" t="s">
        <v>476</v>
      </c>
      <c r="Q1089" s="3" t="s">
        <v>327</v>
      </c>
      <c r="S1089" s="3" t="s">
        <v>3363</v>
      </c>
      <c r="U1089" s="3" t="s">
        <v>3364</v>
      </c>
      <c r="W1089" s="3" t="s">
        <v>3365</v>
      </c>
    </row>
    <row r="1090" ht="15.75" customHeight="1">
      <c r="A1090" s="3">
        <v>1028.0</v>
      </c>
      <c r="B1090" s="3" t="s">
        <v>3366</v>
      </c>
      <c r="C1090" s="3" t="s">
        <v>744</v>
      </c>
      <c r="D1090" s="3" t="s">
        <v>745</v>
      </c>
      <c r="E1090" s="3" t="s">
        <v>3194</v>
      </c>
      <c r="K1090" s="3" t="s">
        <v>411</v>
      </c>
      <c r="M1090" s="3" t="s">
        <v>206</v>
      </c>
      <c r="O1090" s="3" t="s">
        <v>476</v>
      </c>
      <c r="Q1090" s="3" t="s">
        <v>327</v>
      </c>
      <c r="S1090" s="3" t="s">
        <v>3363</v>
      </c>
      <c r="U1090" s="3" t="s">
        <v>3364</v>
      </c>
      <c r="W1090" s="3" t="s">
        <v>3365</v>
      </c>
    </row>
    <row r="1091" ht="15.75" customHeight="1">
      <c r="A1091" s="3">
        <v>1029.0</v>
      </c>
      <c r="B1091" s="3" t="s">
        <v>3368</v>
      </c>
      <c r="C1091" s="3" t="s">
        <v>744</v>
      </c>
      <c r="D1091" s="3" t="s">
        <v>745</v>
      </c>
      <c r="E1091" s="3" t="s">
        <v>3369</v>
      </c>
      <c r="F1091" s="3" t="s">
        <v>624</v>
      </c>
      <c r="G1091" s="3">
        <v>176.12</v>
      </c>
      <c r="H1091" s="3">
        <v>-1.6</v>
      </c>
      <c r="I1091" s="3">
        <v>107.0</v>
      </c>
      <c r="J1091" s="3">
        <v>232.0</v>
      </c>
      <c r="K1091" s="3" t="s">
        <v>392</v>
      </c>
      <c r="M1091" s="3" t="s">
        <v>466</v>
      </c>
      <c r="O1091" s="3" t="s">
        <v>276</v>
      </c>
      <c r="Q1091" s="3" t="s">
        <v>747</v>
      </c>
      <c r="S1091" s="3" t="s">
        <v>83</v>
      </c>
      <c r="U1091" s="3" t="s">
        <v>82</v>
      </c>
      <c r="W1091" s="3" t="s">
        <v>156</v>
      </c>
      <c r="Y1091" s="3" t="s">
        <v>748</v>
      </c>
      <c r="AA1091" s="3" t="s">
        <v>78</v>
      </c>
      <c r="AC1091" s="3" t="s">
        <v>367</v>
      </c>
      <c r="AE1091" s="3" t="s">
        <v>498</v>
      </c>
      <c r="AG1091" s="3" t="s">
        <v>391</v>
      </c>
    </row>
    <row r="1092" ht="15.75" customHeight="1">
      <c r="A1092" s="3">
        <v>1030.0</v>
      </c>
      <c r="B1092" s="3" t="s">
        <v>3368</v>
      </c>
      <c r="C1092" s="3" t="s">
        <v>744</v>
      </c>
      <c r="D1092" s="3" t="s">
        <v>745</v>
      </c>
      <c r="E1092" s="3" t="s">
        <v>2865</v>
      </c>
      <c r="K1092" s="3" t="s">
        <v>392</v>
      </c>
      <c r="M1092" s="3" t="s">
        <v>466</v>
      </c>
      <c r="O1092" s="3" t="s">
        <v>276</v>
      </c>
      <c r="Q1092" s="3" t="s">
        <v>747</v>
      </c>
      <c r="S1092" s="3" t="s">
        <v>83</v>
      </c>
      <c r="U1092" s="3" t="s">
        <v>82</v>
      </c>
      <c r="W1092" s="3" t="s">
        <v>156</v>
      </c>
      <c r="Y1092" s="3" t="s">
        <v>748</v>
      </c>
      <c r="AA1092" s="3" t="s">
        <v>78</v>
      </c>
      <c r="AC1092" s="3" t="s">
        <v>367</v>
      </c>
      <c r="AE1092" s="3" t="s">
        <v>498</v>
      </c>
      <c r="AG1092" s="3" t="s">
        <v>391</v>
      </c>
    </row>
    <row r="1093" ht="15.75" customHeight="1">
      <c r="A1093" s="3">
        <v>1031.0</v>
      </c>
      <c r="B1093" s="3" t="s">
        <v>3370</v>
      </c>
      <c r="C1093" s="3" t="s">
        <v>744</v>
      </c>
      <c r="D1093" s="3" t="s">
        <v>745</v>
      </c>
      <c r="E1093" s="3" t="s">
        <v>2863</v>
      </c>
      <c r="K1093" s="3" t="s">
        <v>411</v>
      </c>
      <c r="M1093" s="3" t="s">
        <v>206</v>
      </c>
      <c r="O1093" s="3" t="s">
        <v>476</v>
      </c>
      <c r="Q1093" s="3" t="s">
        <v>327</v>
      </c>
      <c r="S1093" s="3" t="s">
        <v>3363</v>
      </c>
      <c r="U1093" s="3" t="s">
        <v>3364</v>
      </c>
      <c r="W1093" s="3" t="s">
        <v>3365</v>
      </c>
    </row>
    <row r="1094" ht="15.75" customHeight="1">
      <c r="A1094" s="3">
        <v>1031.0</v>
      </c>
      <c r="B1094" s="3" t="s">
        <v>3370</v>
      </c>
      <c r="C1094" s="3" t="s">
        <v>744</v>
      </c>
      <c r="D1094" s="3" t="s">
        <v>745</v>
      </c>
      <c r="E1094" s="3" t="s">
        <v>2628</v>
      </c>
      <c r="F1094" s="3" t="s">
        <v>3371</v>
      </c>
      <c r="G1094" s="3">
        <v>776.0</v>
      </c>
      <c r="H1094" s="3">
        <v>5.7</v>
      </c>
      <c r="I1094" s="3">
        <v>195.0</v>
      </c>
      <c r="J1094" s="3">
        <v>1120.0</v>
      </c>
      <c r="K1094" s="3" t="s">
        <v>411</v>
      </c>
      <c r="M1094" s="3" t="s">
        <v>206</v>
      </c>
      <c r="O1094" s="3" t="s">
        <v>476</v>
      </c>
      <c r="Q1094" s="3" t="s">
        <v>327</v>
      </c>
      <c r="S1094" s="3" t="s">
        <v>3363</v>
      </c>
      <c r="U1094" s="3" t="s">
        <v>3364</v>
      </c>
      <c r="W1094" s="3" t="s">
        <v>3365</v>
      </c>
    </row>
    <row r="1095" ht="15.75" customHeight="1">
      <c r="A1095" s="3">
        <v>1032.0</v>
      </c>
      <c r="B1095" s="3" t="s">
        <v>3372</v>
      </c>
      <c r="C1095" s="3" t="s">
        <v>3334</v>
      </c>
      <c r="D1095" s="3" t="s">
        <v>3335</v>
      </c>
      <c r="E1095" s="3" t="s">
        <v>2080</v>
      </c>
      <c r="F1095" s="3" t="s">
        <v>2081</v>
      </c>
      <c r="G1095" s="3">
        <v>62.07</v>
      </c>
      <c r="H1095" s="3">
        <v>-1.4</v>
      </c>
      <c r="I1095" s="3">
        <v>40.5</v>
      </c>
      <c r="J1095" s="3">
        <v>6.0</v>
      </c>
      <c r="K1095" s="3" t="s">
        <v>919</v>
      </c>
      <c r="M1095" s="3" t="s">
        <v>466</v>
      </c>
      <c r="O1095" s="3" t="s">
        <v>276</v>
      </c>
      <c r="Q1095" s="3" t="s">
        <v>2694</v>
      </c>
      <c r="S1095" s="3" t="s">
        <v>1269</v>
      </c>
      <c r="U1095" s="3" t="s">
        <v>318</v>
      </c>
      <c r="W1095" s="3" t="s">
        <v>82</v>
      </c>
      <c r="Y1095" s="3" t="s">
        <v>394</v>
      </c>
    </row>
    <row r="1096" ht="15.75" customHeight="1">
      <c r="A1096" s="3">
        <v>1033.0</v>
      </c>
      <c r="B1096" s="3" t="s">
        <v>3373</v>
      </c>
      <c r="C1096" s="3" t="s">
        <v>3334</v>
      </c>
      <c r="D1096" s="3" t="s">
        <v>3335</v>
      </c>
      <c r="E1096" s="3" t="s">
        <v>3207</v>
      </c>
      <c r="F1096" s="3" t="s">
        <v>385</v>
      </c>
      <c r="G1096" s="3">
        <v>85.015</v>
      </c>
      <c r="H1096" s="3">
        <v>2.0</v>
      </c>
      <c r="I1096" s="3">
        <v>5.0</v>
      </c>
      <c r="J1096" s="3">
        <v>0.0</v>
      </c>
      <c r="K1096" s="3" t="s">
        <v>919</v>
      </c>
      <c r="M1096" s="3" t="s">
        <v>466</v>
      </c>
      <c r="O1096" s="3" t="s">
        <v>276</v>
      </c>
      <c r="Q1096" s="3" t="s">
        <v>2695</v>
      </c>
      <c r="S1096" s="3" t="s">
        <v>1269</v>
      </c>
      <c r="U1096" s="3" t="s">
        <v>3340</v>
      </c>
      <c r="W1096" s="3" t="s">
        <v>82</v>
      </c>
      <c r="Y1096" s="3" t="s">
        <v>394</v>
      </c>
    </row>
    <row r="1097" ht="15.75" customHeight="1">
      <c r="A1097" s="3">
        <v>1034.0</v>
      </c>
      <c r="B1097" s="3" t="s">
        <v>3374</v>
      </c>
      <c r="C1097" s="3" t="s">
        <v>3312</v>
      </c>
      <c r="D1097" s="3" t="s">
        <v>409</v>
      </c>
      <c r="E1097" s="3" t="s">
        <v>2865</v>
      </c>
      <c r="K1097" s="3" t="s">
        <v>412</v>
      </c>
      <c r="M1097" s="3" t="s">
        <v>278</v>
      </c>
      <c r="O1097" s="3" t="s">
        <v>504</v>
      </c>
      <c r="Q1097" s="3" t="s">
        <v>327</v>
      </c>
      <c r="S1097" s="3" t="s">
        <v>3375</v>
      </c>
      <c r="U1097" s="3" t="s">
        <v>3376</v>
      </c>
    </row>
    <row r="1098" ht="15.75" customHeight="1">
      <c r="A1098" s="3">
        <v>1035.0</v>
      </c>
      <c r="B1098" s="3" t="s">
        <v>3374</v>
      </c>
      <c r="C1098" s="3" t="s">
        <v>1852</v>
      </c>
      <c r="D1098" s="3" t="s">
        <v>1853</v>
      </c>
      <c r="E1098" s="3" t="s">
        <v>2863</v>
      </c>
      <c r="K1098" s="3" t="s">
        <v>2717</v>
      </c>
      <c r="M1098" s="3" t="s">
        <v>278</v>
      </c>
      <c r="O1098" s="3" t="s">
        <v>504</v>
      </c>
      <c r="Q1098" s="3" t="s">
        <v>327</v>
      </c>
      <c r="S1098" s="3" t="s">
        <v>3375</v>
      </c>
      <c r="U1098" s="3" t="s">
        <v>3376</v>
      </c>
    </row>
    <row r="1099" ht="15.75" customHeight="1">
      <c r="A1099" s="3">
        <v>1036.0</v>
      </c>
      <c r="B1099" s="3" t="s">
        <v>3374</v>
      </c>
      <c r="C1099" s="3" t="s">
        <v>1846</v>
      </c>
      <c r="D1099" s="3" t="s">
        <v>3009</v>
      </c>
      <c r="E1099" s="3" t="s">
        <v>1488</v>
      </c>
      <c r="F1099" s="3" t="s">
        <v>1489</v>
      </c>
      <c r="G1099" s="3">
        <v>1301.6</v>
      </c>
      <c r="H1099" s="3">
        <v>20.0</v>
      </c>
      <c r="I1099" s="3">
        <v>90.0</v>
      </c>
      <c r="J1099" s="3">
        <v>0.0</v>
      </c>
      <c r="K1099" s="3" t="s">
        <v>3377</v>
      </c>
      <c r="M1099" s="3" t="s">
        <v>278</v>
      </c>
      <c r="O1099" s="3" t="s">
        <v>504</v>
      </c>
      <c r="Q1099" s="3" t="s">
        <v>327</v>
      </c>
      <c r="S1099" s="3" t="s">
        <v>3375</v>
      </c>
      <c r="U1099" s="3" t="s">
        <v>3376</v>
      </c>
    </row>
    <row r="1100" ht="15.75" customHeight="1">
      <c r="A1100" s="3">
        <v>1037.0</v>
      </c>
      <c r="B1100" s="3" t="s">
        <v>3378</v>
      </c>
      <c r="C1100" s="3" t="s">
        <v>3379</v>
      </c>
      <c r="D1100" s="3" t="s">
        <v>3380</v>
      </c>
      <c r="E1100" s="3" t="s">
        <v>1488</v>
      </c>
      <c r="F1100" s="3" t="s">
        <v>1489</v>
      </c>
      <c r="G1100" s="3">
        <v>1301.6</v>
      </c>
      <c r="H1100" s="3">
        <v>20.0</v>
      </c>
      <c r="I1100" s="3">
        <v>90.0</v>
      </c>
      <c r="J1100" s="3">
        <v>0.0</v>
      </c>
      <c r="K1100" s="3" t="s">
        <v>3381</v>
      </c>
      <c r="M1100" s="3" t="s">
        <v>2483</v>
      </c>
      <c r="O1100" s="3" t="s">
        <v>3382</v>
      </c>
      <c r="Q1100" s="3" t="s">
        <v>958</v>
      </c>
      <c r="S1100" s="3" t="s">
        <v>3383</v>
      </c>
      <c r="U1100" s="3" t="s">
        <v>3384</v>
      </c>
      <c r="W1100" s="3" t="s">
        <v>2461</v>
      </c>
    </row>
    <row r="1101" ht="15.75" customHeight="1">
      <c r="A1101" s="3">
        <v>1038.0</v>
      </c>
      <c r="B1101" s="3" t="s">
        <v>3385</v>
      </c>
      <c r="C1101" s="3" t="s">
        <v>3379</v>
      </c>
      <c r="D1101" s="3" t="s">
        <v>3380</v>
      </c>
      <c r="E1101" s="3" t="s">
        <v>1488</v>
      </c>
      <c r="F1101" s="3" t="s">
        <v>1489</v>
      </c>
      <c r="G1101" s="3">
        <v>1301.6</v>
      </c>
      <c r="H1101" s="3">
        <v>20.0</v>
      </c>
      <c r="I1101" s="3">
        <v>90.0</v>
      </c>
      <c r="J1101" s="3">
        <v>0.0</v>
      </c>
      <c r="K1101" s="3" t="s">
        <v>919</v>
      </c>
      <c r="M1101" s="3" t="s">
        <v>466</v>
      </c>
      <c r="O1101" s="3" t="s">
        <v>276</v>
      </c>
      <c r="Q1101" s="3" t="s">
        <v>1269</v>
      </c>
      <c r="S1101" s="3" t="s">
        <v>82</v>
      </c>
      <c r="U1101" s="3" t="s">
        <v>394</v>
      </c>
    </row>
    <row r="1102" ht="15.75" customHeight="1">
      <c r="A1102" s="3">
        <v>1039.0</v>
      </c>
      <c r="B1102" s="3" t="s">
        <v>3386</v>
      </c>
      <c r="C1102" s="3" t="s">
        <v>3379</v>
      </c>
      <c r="D1102" s="3" t="s">
        <v>3380</v>
      </c>
      <c r="E1102" s="3" t="s">
        <v>3387</v>
      </c>
      <c r="K1102" s="3" t="s">
        <v>1723</v>
      </c>
      <c r="M1102" s="3" t="s">
        <v>466</v>
      </c>
      <c r="O1102" s="3" t="s">
        <v>81</v>
      </c>
      <c r="Q1102" s="3" t="s">
        <v>3388</v>
      </c>
      <c r="S1102" s="3" t="s">
        <v>3389</v>
      </c>
      <c r="U1102" s="3" t="s">
        <v>585</v>
      </c>
      <c r="W1102" s="3" t="s">
        <v>862</v>
      </c>
      <c r="Y1102" s="3" t="s">
        <v>3390</v>
      </c>
      <c r="AA1102" s="3" t="s">
        <v>3391</v>
      </c>
    </row>
    <row r="1103" ht="15.75" customHeight="1">
      <c r="A1103" s="3">
        <v>1040.0</v>
      </c>
      <c r="B1103" s="3" t="s">
        <v>3392</v>
      </c>
      <c r="C1103" s="3" t="s">
        <v>3379</v>
      </c>
      <c r="D1103" s="3" t="s">
        <v>3380</v>
      </c>
      <c r="K1103" s="3" t="s">
        <v>919</v>
      </c>
      <c r="M1103" s="3" t="s">
        <v>466</v>
      </c>
      <c r="O1103" s="3" t="s">
        <v>276</v>
      </c>
      <c r="Q1103" s="3" t="s">
        <v>1269</v>
      </c>
      <c r="S1103" s="3" t="s">
        <v>82</v>
      </c>
      <c r="U1103" s="3" t="s">
        <v>394</v>
      </c>
    </row>
    <row r="1104" ht="15.75" customHeight="1">
      <c r="A1104" s="3">
        <v>1041.0</v>
      </c>
      <c r="B1104" s="3" t="s">
        <v>3393</v>
      </c>
      <c r="C1104" s="3" t="s">
        <v>3394</v>
      </c>
      <c r="D1104" s="3" t="s">
        <v>843</v>
      </c>
      <c r="K1104" s="3" t="s">
        <v>919</v>
      </c>
      <c r="M1104" s="3" t="s">
        <v>81</v>
      </c>
      <c r="O1104" s="3" t="s">
        <v>3395</v>
      </c>
      <c r="Q1104" s="3" t="s">
        <v>585</v>
      </c>
      <c r="S1104" s="3" t="s">
        <v>537</v>
      </c>
    </row>
    <row r="1105" ht="15.75" customHeight="1">
      <c r="A1105" s="3">
        <v>1042.0</v>
      </c>
      <c r="B1105" s="3" t="s">
        <v>3393</v>
      </c>
      <c r="C1105" s="3" t="s">
        <v>962</v>
      </c>
      <c r="D1105" s="3" t="s">
        <v>954</v>
      </c>
      <c r="K1105" s="3" t="s">
        <v>919</v>
      </c>
      <c r="M1105" s="3" t="s">
        <v>81</v>
      </c>
      <c r="O1105" s="3" t="s">
        <v>3395</v>
      </c>
      <c r="Q1105" s="3" t="s">
        <v>585</v>
      </c>
      <c r="S1105" s="3" t="s">
        <v>537</v>
      </c>
    </row>
    <row r="1106" ht="15.75" customHeight="1">
      <c r="A1106" s="3">
        <v>1043.0</v>
      </c>
      <c r="B1106" s="3" t="s">
        <v>3396</v>
      </c>
      <c r="C1106" s="3" t="s">
        <v>3397</v>
      </c>
      <c r="D1106" s="3" t="s">
        <v>3398</v>
      </c>
      <c r="K1106" s="3" t="s">
        <v>476</v>
      </c>
      <c r="M1106" s="3" t="s">
        <v>477</v>
      </c>
      <c r="O1106" s="3" t="s">
        <v>3399</v>
      </c>
      <c r="Q1106" s="3" t="s">
        <v>1905</v>
      </c>
      <c r="S1106" s="3" t="s">
        <v>498</v>
      </c>
      <c r="U1106" s="3" t="s">
        <v>3400</v>
      </c>
      <c r="W1106" s="3" t="s">
        <v>327</v>
      </c>
    </row>
    <row r="1107" ht="15.75" customHeight="1">
      <c r="A1107" s="3">
        <v>1044.0</v>
      </c>
      <c r="B1107" s="3" t="s">
        <v>3396</v>
      </c>
      <c r="C1107" s="3" t="s">
        <v>3397</v>
      </c>
      <c r="D1107" s="3" t="s">
        <v>3398</v>
      </c>
      <c r="K1107" s="3" t="s">
        <v>476</v>
      </c>
      <c r="M1107" s="3" t="s">
        <v>477</v>
      </c>
      <c r="O1107" s="3" t="s">
        <v>3399</v>
      </c>
      <c r="Q1107" s="3" t="s">
        <v>1905</v>
      </c>
      <c r="S1107" s="3" t="s">
        <v>498</v>
      </c>
      <c r="U1107" s="3" t="s">
        <v>3400</v>
      </c>
      <c r="W1107" s="3" t="s">
        <v>327</v>
      </c>
    </row>
    <row r="1108" ht="15.75" customHeight="1">
      <c r="A1108" s="3">
        <v>1045.0</v>
      </c>
      <c r="B1108" s="3" t="s">
        <v>3401</v>
      </c>
      <c r="C1108" s="3" t="s">
        <v>3397</v>
      </c>
      <c r="D1108" s="3" t="s">
        <v>3398</v>
      </c>
      <c r="K1108" s="3" t="s">
        <v>476</v>
      </c>
      <c r="M1108" s="3" t="s">
        <v>477</v>
      </c>
      <c r="O1108" s="3" t="s">
        <v>3399</v>
      </c>
      <c r="Q1108" s="3" t="s">
        <v>1905</v>
      </c>
      <c r="S1108" s="3" t="s">
        <v>498</v>
      </c>
      <c r="U1108" s="3" t="s">
        <v>3400</v>
      </c>
      <c r="W1108" s="3" t="s">
        <v>327</v>
      </c>
    </row>
    <row r="1109" ht="15.75" customHeight="1">
      <c r="A1109" s="3">
        <v>1046.0</v>
      </c>
      <c r="B1109" s="3" t="s">
        <v>3402</v>
      </c>
      <c r="C1109" s="3" t="s">
        <v>3403</v>
      </c>
      <c r="D1109" s="3" t="s">
        <v>3404</v>
      </c>
      <c r="K1109" s="3" t="s">
        <v>915</v>
      </c>
      <c r="M1109" s="3" t="s">
        <v>1790</v>
      </c>
      <c r="O1109" s="3" t="s">
        <v>425</v>
      </c>
    </row>
    <row r="1110" ht="15.75" customHeight="1">
      <c r="A1110" s="3">
        <v>1047.0</v>
      </c>
      <c r="B1110" s="3" t="s">
        <v>3402</v>
      </c>
      <c r="C1110" s="3" t="s">
        <v>3403</v>
      </c>
      <c r="D1110" s="3" t="s">
        <v>3404</v>
      </c>
      <c r="E1110" s="3" t="s">
        <v>2658</v>
      </c>
      <c r="F1110" s="3" t="s">
        <v>2659</v>
      </c>
      <c r="G1110" s="3">
        <v>417.8</v>
      </c>
      <c r="H1110" s="3">
        <v>4.5</v>
      </c>
      <c r="I1110" s="3">
        <v>66.5</v>
      </c>
      <c r="J1110" s="3">
        <v>537.0</v>
      </c>
      <c r="K1110" s="3" t="s">
        <v>915</v>
      </c>
      <c r="M1110" s="3" t="s">
        <v>1790</v>
      </c>
      <c r="O1110" s="3" t="s">
        <v>425</v>
      </c>
    </row>
    <row r="1111" ht="15.75" customHeight="1">
      <c r="A1111" s="3">
        <v>1047.0</v>
      </c>
      <c r="B1111" s="3" t="s">
        <v>3402</v>
      </c>
      <c r="C1111" s="3" t="s">
        <v>3403</v>
      </c>
      <c r="D1111" s="3" t="s">
        <v>3404</v>
      </c>
      <c r="K1111" s="3" t="s">
        <v>915</v>
      </c>
      <c r="M1111" s="3" t="s">
        <v>1790</v>
      </c>
      <c r="O1111" s="3" t="s">
        <v>425</v>
      </c>
    </row>
    <row r="1112" ht="15.75" customHeight="1">
      <c r="A1112" s="3">
        <v>1048.0</v>
      </c>
      <c r="B1112" s="3" t="s">
        <v>3405</v>
      </c>
      <c r="C1112" s="3" t="s">
        <v>3406</v>
      </c>
      <c r="D1112" s="3" t="s">
        <v>3335</v>
      </c>
      <c r="K1112" s="3" t="s">
        <v>3344</v>
      </c>
      <c r="M1112" s="3" t="s">
        <v>392</v>
      </c>
      <c r="O1112" s="3" t="s">
        <v>1817</v>
      </c>
      <c r="Q1112" s="3" t="s">
        <v>1236</v>
      </c>
      <c r="S1112" s="3" t="s">
        <v>538</v>
      </c>
      <c r="U1112" s="3" t="s">
        <v>327</v>
      </c>
      <c r="W1112" s="3" t="s">
        <v>1262</v>
      </c>
      <c r="Y1112" s="3" t="s">
        <v>391</v>
      </c>
      <c r="AA1112" s="3" t="s">
        <v>3346</v>
      </c>
      <c r="AC1112" s="3" t="s">
        <v>3407</v>
      </c>
    </row>
    <row r="1113" ht="15.75" customHeight="1">
      <c r="A1113" s="3">
        <v>1049.0</v>
      </c>
      <c r="B1113" s="3" t="s">
        <v>3408</v>
      </c>
      <c r="C1113" s="3" t="s">
        <v>3409</v>
      </c>
      <c r="D1113" s="3" t="s">
        <v>3410</v>
      </c>
      <c r="E1113" s="3" t="s">
        <v>2684</v>
      </c>
      <c r="F1113" s="3" t="s">
        <v>2686</v>
      </c>
      <c r="G1113" s="3">
        <v>234.28</v>
      </c>
      <c r="H1113" s="3">
        <v>4.0</v>
      </c>
      <c r="I1113" s="3">
        <v>15.0</v>
      </c>
      <c r="J1113" s="3">
        <v>0.0</v>
      </c>
      <c r="K1113" s="3" t="s">
        <v>3411</v>
      </c>
      <c r="M1113" s="3" t="s">
        <v>1289</v>
      </c>
      <c r="O1113" s="3" t="s">
        <v>95</v>
      </c>
      <c r="Q1113" s="3" t="s">
        <v>83</v>
      </c>
      <c r="S1113" s="3" t="s">
        <v>79</v>
      </c>
      <c r="U1113" s="3" t="s">
        <v>82</v>
      </c>
      <c r="W1113" s="3" t="s">
        <v>78</v>
      </c>
      <c r="Y1113" s="3" t="s">
        <v>467</v>
      </c>
      <c r="AA1113" s="3" t="s">
        <v>3412</v>
      </c>
      <c r="AC1113" s="3" t="s">
        <v>391</v>
      </c>
      <c r="AE1113" s="3" t="s">
        <v>120</v>
      </c>
    </row>
    <row r="1114" ht="15.75" customHeight="1">
      <c r="A1114" s="3">
        <v>1049.0</v>
      </c>
      <c r="B1114" s="3" t="s">
        <v>3408</v>
      </c>
      <c r="C1114" s="3" t="s">
        <v>3409</v>
      </c>
      <c r="D1114" s="3" t="s">
        <v>3410</v>
      </c>
      <c r="E1114" s="3" t="s">
        <v>3413</v>
      </c>
      <c r="K1114" s="3" t="s">
        <v>3411</v>
      </c>
      <c r="M1114" s="3" t="s">
        <v>1289</v>
      </c>
      <c r="O1114" s="3" t="s">
        <v>95</v>
      </c>
      <c r="Q1114" s="3" t="s">
        <v>83</v>
      </c>
      <c r="S1114" s="3" t="s">
        <v>79</v>
      </c>
      <c r="U1114" s="3" t="s">
        <v>82</v>
      </c>
      <c r="W1114" s="3" t="s">
        <v>78</v>
      </c>
      <c r="Y1114" s="3" t="s">
        <v>467</v>
      </c>
      <c r="AA1114" s="3" t="s">
        <v>3412</v>
      </c>
      <c r="AC1114" s="3" t="s">
        <v>391</v>
      </c>
      <c r="AE1114" s="3" t="s">
        <v>120</v>
      </c>
    </row>
    <row r="1115" ht="15.75" customHeight="1">
      <c r="A1115" s="3">
        <v>1050.0</v>
      </c>
      <c r="B1115" s="3" t="s">
        <v>3408</v>
      </c>
      <c r="C1115" s="3" t="s">
        <v>3409</v>
      </c>
      <c r="D1115" s="3" t="s">
        <v>3410</v>
      </c>
      <c r="E1115" s="3" t="s">
        <v>3387</v>
      </c>
      <c r="K1115" s="3" t="s">
        <v>3411</v>
      </c>
      <c r="M1115" s="3" t="s">
        <v>1289</v>
      </c>
      <c r="O1115" s="3" t="s">
        <v>95</v>
      </c>
      <c r="Q1115" s="3" t="s">
        <v>83</v>
      </c>
      <c r="S1115" s="3" t="s">
        <v>79</v>
      </c>
      <c r="U1115" s="3" t="s">
        <v>82</v>
      </c>
      <c r="W1115" s="3" t="s">
        <v>78</v>
      </c>
      <c r="Y1115" s="3" t="s">
        <v>467</v>
      </c>
      <c r="AA1115" s="3" t="s">
        <v>3412</v>
      </c>
      <c r="AC1115" s="3" t="s">
        <v>391</v>
      </c>
      <c r="AE1115" s="3" t="s">
        <v>120</v>
      </c>
    </row>
    <row r="1116" ht="15.75" customHeight="1">
      <c r="A1116" s="3">
        <v>1050.0</v>
      </c>
      <c r="B1116" s="3" t="s">
        <v>3408</v>
      </c>
      <c r="C1116" s="3" t="s">
        <v>3409</v>
      </c>
      <c r="D1116" s="3" t="s">
        <v>3410</v>
      </c>
      <c r="E1116" s="3" t="s">
        <v>2688</v>
      </c>
      <c r="F1116" s="3" t="s">
        <v>2691</v>
      </c>
      <c r="G1116" s="3">
        <v>320.9</v>
      </c>
      <c r="H1116" s="3">
        <v>1.0</v>
      </c>
      <c r="I1116" s="3">
        <v>21.0</v>
      </c>
      <c r="J1116" s="3">
        <v>0.0</v>
      </c>
      <c r="K1116" s="3" t="s">
        <v>3411</v>
      </c>
      <c r="M1116" s="3" t="s">
        <v>1289</v>
      </c>
      <c r="O1116" s="3" t="s">
        <v>95</v>
      </c>
      <c r="Q1116" s="3" t="s">
        <v>83</v>
      </c>
      <c r="S1116" s="3" t="s">
        <v>79</v>
      </c>
      <c r="U1116" s="3" t="s">
        <v>82</v>
      </c>
      <c r="W1116" s="3" t="s">
        <v>78</v>
      </c>
      <c r="Y1116" s="3" t="s">
        <v>467</v>
      </c>
      <c r="AA1116" s="3" t="s">
        <v>3412</v>
      </c>
      <c r="AC1116" s="3" t="s">
        <v>391</v>
      </c>
      <c r="AE1116" s="3" t="s">
        <v>120</v>
      </c>
    </row>
    <row r="1117" ht="15.75" customHeight="1">
      <c r="A1117" s="3">
        <v>1051.0</v>
      </c>
      <c r="B1117" s="3" t="s">
        <v>3414</v>
      </c>
      <c r="C1117" s="3" t="s">
        <v>3409</v>
      </c>
      <c r="D1117" s="3" t="s">
        <v>3410</v>
      </c>
      <c r="E1117" s="3" t="s">
        <v>1488</v>
      </c>
      <c r="F1117" s="3" t="s">
        <v>1489</v>
      </c>
      <c r="G1117" s="3">
        <v>1301.6</v>
      </c>
      <c r="H1117" s="3">
        <v>20.0</v>
      </c>
      <c r="I1117" s="3">
        <v>90.0</v>
      </c>
      <c r="J1117" s="3">
        <v>0.0</v>
      </c>
      <c r="K1117" s="3" t="s">
        <v>3415</v>
      </c>
      <c r="L1117" s="3">
        <f>220/237.4</f>
        <v>0.9267059815</v>
      </c>
      <c r="M1117" s="3" t="s">
        <v>393</v>
      </c>
      <c r="N1117" s="3">
        <f>12.2/237.4</f>
        <v>0.05139005897</v>
      </c>
      <c r="O1117" s="3" t="s">
        <v>2038</v>
      </c>
      <c r="P1117" s="3">
        <f>0.2/237.4</f>
        <v>0.0008424599832</v>
      </c>
      <c r="Q1117" s="3" t="s">
        <v>1193</v>
      </c>
      <c r="S1117" s="3" t="s">
        <v>405</v>
      </c>
    </row>
    <row r="1118" ht="15.75" customHeight="1">
      <c r="A1118" s="3">
        <v>1052.0</v>
      </c>
      <c r="B1118" s="3" t="s">
        <v>3416</v>
      </c>
      <c r="C1118" s="3" t="s">
        <v>3409</v>
      </c>
      <c r="D1118" s="3" t="s">
        <v>3410</v>
      </c>
      <c r="E1118" s="3" t="s">
        <v>3417</v>
      </c>
      <c r="K1118" s="3" t="s">
        <v>3418</v>
      </c>
      <c r="M1118" s="3" t="s">
        <v>1200</v>
      </c>
      <c r="O1118" s="3" t="s">
        <v>2129</v>
      </c>
      <c r="Q1118" s="3" t="s">
        <v>3419</v>
      </c>
      <c r="S1118" s="3" t="s">
        <v>3420</v>
      </c>
      <c r="U1118" s="3" t="s">
        <v>3421</v>
      </c>
      <c r="W1118" s="3" t="s">
        <v>693</v>
      </c>
      <c r="Y1118" s="3" t="s">
        <v>280</v>
      </c>
      <c r="AA1118" s="3" t="s">
        <v>1236</v>
      </c>
      <c r="AC1118" s="3" t="s">
        <v>2292</v>
      </c>
    </row>
    <row r="1119" ht="15.75" customHeight="1">
      <c r="A1119" s="3">
        <v>1053.0</v>
      </c>
      <c r="B1119" s="3" t="s">
        <v>3416</v>
      </c>
      <c r="C1119" s="3" t="s">
        <v>3409</v>
      </c>
      <c r="D1119" s="3" t="s">
        <v>3410</v>
      </c>
      <c r="E1119" s="3" t="s">
        <v>3417</v>
      </c>
      <c r="F1119" s="3" t="s">
        <v>3422</v>
      </c>
      <c r="G1119" s="3">
        <v>273.24</v>
      </c>
      <c r="H1119" s="3">
        <v>0.2</v>
      </c>
      <c r="I1119" s="3">
        <v>110.0</v>
      </c>
      <c r="J1119" s="3">
        <v>504.0</v>
      </c>
      <c r="K1119" s="3" t="s">
        <v>3418</v>
      </c>
      <c r="M1119" s="3" t="s">
        <v>1200</v>
      </c>
      <c r="O1119" s="3" t="s">
        <v>2129</v>
      </c>
      <c r="Q1119" s="3" t="s">
        <v>3419</v>
      </c>
      <c r="S1119" s="3" t="s">
        <v>3420</v>
      </c>
      <c r="U1119" s="3" t="s">
        <v>3421</v>
      </c>
      <c r="W1119" s="3" t="s">
        <v>693</v>
      </c>
      <c r="Y1119" s="3" t="s">
        <v>280</v>
      </c>
      <c r="AA1119" s="3" t="s">
        <v>1236</v>
      </c>
      <c r="AC1119" s="3" t="s">
        <v>2292</v>
      </c>
    </row>
    <row r="1120" ht="15.75" customHeight="1">
      <c r="A1120" s="3">
        <v>1054.0</v>
      </c>
      <c r="B1120" s="3" t="s">
        <v>3423</v>
      </c>
      <c r="C1120" s="3" t="s">
        <v>3409</v>
      </c>
      <c r="D1120" s="3" t="s">
        <v>3410</v>
      </c>
      <c r="E1120" s="3" t="s">
        <v>2708</v>
      </c>
      <c r="F1120" s="3" t="s">
        <v>2710</v>
      </c>
      <c r="G1120" s="3">
        <v>232.23</v>
      </c>
      <c r="H1120" s="3">
        <v>1.5</v>
      </c>
      <c r="I1120" s="3">
        <v>75.3</v>
      </c>
      <c r="J1120" s="3">
        <v>339.0</v>
      </c>
      <c r="K1120" s="3" t="s">
        <v>3424</v>
      </c>
      <c r="M1120" s="3" t="s">
        <v>78</v>
      </c>
      <c r="O1120" s="3" t="s">
        <v>1289</v>
      </c>
      <c r="Q1120" s="3" t="s">
        <v>83</v>
      </c>
      <c r="S1120" s="3" t="s">
        <v>95</v>
      </c>
      <c r="U1120" s="3" t="s">
        <v>391</v>
      </c>
      <c r="W1120" s="3" t="s">
        <v>3425</v>
      </c>
      <c r="Y1120" s="3" t="s">
        <v>79</v>
      </c>
      <c r="AA1120" s="3" t="s">
        <v>82</v>
      </c>
      <c r="AC1120" s="3" t="s">
        <v>467</v>
      </c>
      <c r="AE1120" s="3" t="s">
        <v>120</v>
      </c>
      <c r="AG1120" s="3" t="s">
        <v>1005</v>
      </c>
      <c r="AI1120" s="3" t="s">
        <v>504</v>
      </c>
      <c r="AK1120" s="3" t="s">
        <v>839</v>
      </c>
    </row>
    <row r="1121" ht="15.75" customHeight="1">
      <c r="A1121" s="3">
        <v>1054.0</v>
      </c>
      <c r="B1121" s="3" t="s">
        <v>3423</v>
      </c>
      <c r="C1121" s="3" t="s">
        <v>3409</v>
      </c>
      <c r="D1121" s="3" t="s">
        <v>3410</v>
      </c>
      <c r="E1121" s="3" t="s">
        <v>3426</v>
      </c>
      <c r="K1121" s="3" t="s">
        <v>3424</v>
      </c>
      <c r="M1121" s="3" t="s">
        <v>78</v>
      </c>
      <c r="O1121" s="3" t="s">
        <v>1289</v>
      </c>
      <c r="Q1121" s="3" t="s">
        <v>83</v>
      </c>
      <c r="S1121" s="3" t="s">
        <v>95</v>
      </c>
      <c r="U1121" s="3" t="s">
        <v>391</v>
      </c>
      <c r="W1121" s="3" t="s">
        <v>3425</v>
      </c>
      <c r="Y1121" s="3" t="s">
        <v>79</v>
      </c>
      <c r="AA1121" s="3" t="s">
        <v>82</v>
      </c>
      <c r="AC1121" s="3" t="s">
        <v>467</v>
      </c>
      <c r="AE1121" s="3" t="s">
        <v>120</v>
      </c>
      <c r="AG1121" s="3" t="s">
        <v>1005</v>
      </c>
      <c r="AI1121" s="3" t="s">
        <v>504</v>
      </c>
      <c r="AK1121" s="3" t="s">
        <v>839</v>
      </c>
    </row>
    <row r="1122" ht="15.75" customHeight="1">
      <c r="A1122" s="3">
        <v>1055.0</v>
      </c>
      <c r="B1122" s="3" t="s">
        <v>3423</v>
      </c>
      <c r="C1122" s="3" t="s">
        <v>3427</v>
      </c>
      <c r="D1122" s="3" t="s">
        <v>3428</v>
      </c>
      <c r="E1122" s="3" t="s">
        <v>3426</v>
      </c>
      <c r="K1122" s="3" t="s">
        <v>3424</v>
      </c>
      <c r="M1122" s="3" t="s">
        <v>78</v>
      </c>
      <c r="O1122" s="3" t="s">
        <v>1289</v>
      </c>
      <c r="Q1122" s="3" t="s">
        <v>83</v>
      </c>
      <c r="S1122" s="3" t="s">
        <v>95</v>
      </c>
      <c r="U1122" s="3" t="s">
        <v>391</v>
      </c>
      <c r="W1122" s="3" t="s">
        <v>3425</v>
      </c>
      <c r="Y1122" s="3" t="s">
        <v>79</v>
      </c>
      <c r="AA1122" s="3" t="s">
        <v>82</v>
      </c>
      <c r="AC1122" s="3" t="s">
        <v>467</v>
      </c>
      <c r="AE1122" s="3" t="s">
        <v>120</v>
      </c>
      <c r="AG1122" s="3" t="s">
        <v>1005</v>
      </c>
      <c r="AI1122" s="3" t="s">
        <v>504</v>
      </c>
      <c r="AK1122" s="3" t="s">
        <v>839</v>
      </c>
    </row>
    <row r="1123" ht="15.75" customHeight="1">
      <c r="A1123" s="3">
        <v>1056.0</v>
      </c>
      <c r="B1123" s="3" t="s">
        <v>3429</v>
      </c>
      <c r="C1123" s="3" t="s">
        <v>3430</v>
      </c>
      <c r="D1123" s="3" t="s">
        <v>3431</v>
      </c>
      <c r="E1123" s="3" t="s">
        <v>3432</v>
      </c>
      <c r="F1123" s="3" t="s">
        <v>3433</v>
      </c>
      <c r="G1123" s="3">
        <v>267.72</v>
      </c>
      <c r="H1123" s="3">
        <v>2.0</v>
      </c>
      <c r="I1123" s="3">
        <v>17.0</v>
      </c>
      <c r="J1123" s="3">
        <v>0.0</v>
      </c>
      <c r="K1123" s="3" t="s">
        <v>466</v>
      </c>
      <c r="L1123" s="3">
        <f t="shared" ref="L1123:L1124" si="146">240/300.5</f>
        <v>0.7986688852</v>
      </c>
      <c r="M1123" s="3" t="s">
        <v>1043</v>
      </c>
      <c r="N1123" s="3">
        <f t="shared" ref="N1123:N1124" si="147">2760/3000.5</f>
        <v>0.9198466922</v>
      </c>
    </row>
    <row r="1124" ht="15.75" customHeight="1">
      <c r="A1124" s="3">
        <v>1057.0</v>
      </c>
      <c r="B1124" s="3" t="s">
        <v>3429</v>
      </c>
      <c r="C1124" s="3" t="s">
        <v>3430</v>
      </c>
      <c r="D1124" s="3" t="s">
        <v>3431</v>
      </c>
      <c r="E1124" s="3" t="s">
        <v>3434</v>
      </c>
      <c r="K1124" s="3" t="s">
        <v>466</v>
      </c>
      <c r="L1124" s="3">
        <f t="shared" si="146"/>
        <v>0.7986688852</v>
      </c>
      <c r="M1124" s="3" t="s">
        <v>1043</v>
      </c>
      <c r="N1124" s="3">
        <f t="shared" si="147"/>
        <v>0.9198466922</v>
      </c>
    </row>
    <row r="1125" ht="15.75" customHeight="1">
      <c r="A1125" s="3">
        <v>1058.0</v>
      </c>
      <c r="B1125" s="3" t="s">
        <v>3435</v>
      </c>
      <c r="C1125" s="3" t="s">
        <v>3436</v>
      </c>
      <c r="D1125" s="3" t="s">
        <v>3437</v>
      </c>
      <c r="E1125" s="3" t="s">
        <v>3434</v>
      </c>
      <c r="F1125" s="3" t="s">
        <v>3438</v>
      </c>
      <c r="G1125" s="3">
        <v>241.28</v>
      </c>
      <c r="H1125" s="3">
        <v>5.1</v>
      </c>
      <c r="I1125" s="3">
        <v>49.3</v>
      </c>
      <c r="J1125" s="3">
        <v>292.0</v>
      </c>
      <c r="K1125" s="3" t="s">
        <v>3439</v>
      </c>
      <c r="M1125" s="3" t="s">
        <v>3440</v>
      </c>
      <c r="O1125" s="3" t="s">
        <v>3441</v>
      </c>
      <c r="Q1125" s="3" t="s">
        <v>3442</v>
      </c>
    </row>
    <row r="1126" ht="15.75" customHeight="1">
      <c r="A1126" s="3">
        <v>1059.0</v>
      </c>
      <c r="B1126" s="3" t="s">
        <v>3435</v>
      </c>
      <c r="C1126" s="3" t="s">
        <v>3443</v>
      </c>
      <c r="D1126" s="3" t="s">
        <v>3443</v>
      </c>
      <c r="K1126" s="3" t="s">
        <v>3439</v>
      </c>
      <c r="M1126" s="3" t="s">
        <v>3440</v>
      </c>
      <c r="O1126" s="3" t="s">
        <v>3441</v>
      </c>
      <c r="Q1126" s="3" t="s">
        <v>3442</v>
      </c>
    </row>
    <row r="1127" ht="15.75" customHeight="1">
      <c r="A1127" s="3">
        <v>1060.0</v>
      </c>
      <c r="B1127" s="3" t="s">
        <v>3435</v>
      </c>
      <c r="C1127" s="3" t="s">
        <v>3444</v>
      </c>
      <c r="D1127" s="3" t="s">
        <v>2575</v>
      </c>
      <c r="E1127" s="3" t="s">
        <v>2727</v>
      </c>
      <c r="F1127" s="3" t="s">
        <v>3445</v>
      </c>
      <c r="G1127" s="3">
        <v>384.3</v>
      </c>
      <c r="H1127" s="3">
        <v>2.0</v>
      </c>
      <c r="I1127" s="3">
        <v>23.0</v>
      </c>
      <c r="J1127" s="3">
        <v>0.0</v>
      </c>
      <c r="K1127" s="3" t="s">
        <v>3439</v>
      </c>
      <c r="M1127" s="3" t="s">
        <v>3440</v>
      </c>
      <c r="O1127" s="3" t="s">
        <v>3441</v>
      </c>
      <c r="Q1127" s="3" t="s">
        <v>3442</v>
      </c>
    </row>
    <row r="1128" ht="15.75" customHeight="1">
      <c r="A1128" s="3">
        <v>1060.0</v>
      </c>
      <c r="B1128" s="3" t="s">
        <v>3435</v>
      </c>
      <c r="C1128" s="3" t="s">
        <v>3444</v>
      </c>
      <c r="D1128" s="3" t="s">
        <v>2575</v>
      </c>
      <c r="K1128" s="3" t="s">
        <v>3439</v>
      </c>
      <c r="M1128" s="3" t="s">
        <v>3440</v>
      </c>
      <c r="O1128" s="3" t="s">
        <v>3441</v>
      </c>
      <c r="Q1128" s="3" t="s">
        <v>3442</v>
      </c>
    </row>
    <row r="1129" ht="15.75" customHeight="1">
      <c r="A1129" s="3">
        <v>1061.0</v>
      </c>
      <c r="B1129" s="3" t="s">
        <v>3446</v>
      </c>
      <c r="C1129" s="3" t="s">
        <v>3447</v>
      </c>
      <c r="D1129" s="3" t="s">
        <v>333</v>
      </c>
      <c r="E1129" s="3" t="s">
        <v>2729</v>
      </c>
      <c r="F1129" s="3" t="s">
        <v>2730</v>
      </c>
      <c r="G1129" s="3">
        <v>340.3</v>
      </c>
      <c r="H1129" s="3">
        <v>1.0</v>
      </c>
      <c r="I1129" s="3">
        <v>22.0</v>
      </c>
      <c r="J1129" s="3">
        <v>0.0</v>
      </c>
      <c r="K1129" s="3" t="s">
        <v>315</v>
      </c>
      <c r="M1129" s="3" t="s">
        <v>3448</v>
      </c>
      <c r="O1129" s="3" t="s">
        <v>316</v>
      </c>
      <c r="Q1129" s="3" t="s">
        <v>227</v>
      </c>
      <c r="S1129" s="3" t="s">
        <v>3449</v>
      </c>
      <c r="U1129" s="3" t="s">
        <v>536</v>
      </c>
      <c r="W1129" s="3" t="s">
        <v>2072</v>
      </c>
      <c r="Y1129" s="3" t="s">
        <v>3080</v>
      </c>
      <c r="AA1129" s="3" t="s">
        <v>476</v>
      </c>
      <c r="AC1129" s="3" t="s">
        <v>1370</v>
      </c>
      <c r="AE1129" s="3" t="s">
        <v>397</v>
      </c>
      <c r="AG1129" s="3" t="s">
        <v>3450</v>
      </c>
      <c r="AI1129" s="3" t="s">
        <v>1741</v>
      </c>
      <c r="AK1129" s="3" t="s">
        <v>120</v>
      </c>
      <c r="AM1129" s="3" t="s">
        <v>3451</v>
      </c>
      <c r="AO1129" s="3" t="s">
        <v>1288</v>
      </c>
    </row>
    <row r="1130" ht="15.75" customHeight="1">
      <c r="A1130" s="3">
        <v>1061.0</v>
      </c>
      <c r="B1130" s="3" t="s">
        <v>3446</v>
      </c>
      <c r="C1130" s="3" t="s">
        <v>3447</v>
      </c>
      <c r="D1130" s="3" t="s">
        <v>333</v>
      </c>
      <c r="K1130" s="3" t="s">
        <v>3452</v>
      </c>
      <c r="M1130" s="3" t="s">
        <v>3448</v>
      </c>
      <c r="O1130" s="3" t="s">
        <v>955</v>
      </c>
      <c r="Q1130" s="3" t="s">
        <v>227</v>
      </c>
      <c r="S1130" s="3" t="s">
        <v>3449</v>
      </c>
      <c r="U1130" s="3" t="s">
        <v>536</v>
      </c>
      <c r="W1130" s="3" t="s">
        <v>2072</v>
      </c>
      <c r="Y1130" s="3" t="s">
        <v>3080</v>
      </c>
      <c r="AA1130" s="3" t="s">
        <v>476</v>
      </c>
      <c r="AC1130" s="3" t="s">
        <v>1370</v>
      </c>
      <c r="AE1130" s="3" t="s">
        <v>397</v>
      </c>
      <c r="AG1130" s="3" t="s">
        <v>3450</v>
      </c>
      <c r="AI1130" s="3" t="s">
        <v>1741</v>
      </c>
      <c r="AK1130" s="3" t="s">
        <v>120</v>
      </c>
      <c r="AM1130" s="3" t="s">
        <v>3451</v>
      </c>
      <c r="AO1130" s="3" t="s">
        <v>1288</v>
      </c>
    </row>
    <row r="1131" ht="15.75" customHeight="1">
      <c r="A1131" s="3">
        <v>1062.0</v>
      </c>
      <c r="B1131" s="3" t="s">
        <v>3446</v>
      </c>
      <c r="C1131" s="3" t="s">
        <v>3453</v>
      </c>
      <c r="D1131" s="3" t="s">
        <v>3454</v>
      </c>
      <c r="K1131" s="3" t="s">
        <v>3455</v>
      </c>
      <c r="M1131" s="3" t="s">
        <v>3448</v>
      </c>
      <c r="O1131" s="3" t="s">
        <v>3214</v>
      </c>
      <c r="Q1131" s="3" t="s">
        <v>227</v>
      </c>
      <c r="S1131" s="3" t="s">
        <v>3449</v>
      </c>
      <c r="U1131" s="3" t="s">
        <v>536</v>
      </c>
      <c r="W1131" s="3" t="s">
        <v>2072</v>
      </c>
      <c r="Y1131" s="3" t="s">
        <v>3080</v>
      </c>
      <c r="AA1131" s="3" t="s">
        <v>476</v>
      </c>
      <c r="AC1131" s="3" t="s">
        <v>1370</v>
      </c>
      <c r="AE1131" s="3" t="s">
        <v>397</v>
      </c>
      <c r="AG1131" s="3" t="s">
        <v>3450</v>
      </c>
      <c r="AI1131" s="3" t="s">
        <v>1741</v>
      </c>
      <c r="AK1131" s="3" t="s">
        <v>120</v>
      </c>
      <c r="AM1131" s="3" t="s">
        <v>3451</v>
      </c>
      <c r="AO1131" s="3" t="s">
        <v>1288</v>
      </c>
    </row>
    <row r="1132" ht="15.75" customHeight="1">
      <c r="A1132" s="3">
        <v>1063.0</v>
      </c>
      <c r="B1132" s="3" t="s">
        <v>3456</v>
      </c>
      <c r="C1132" s="3" t="s">
        <v>3457</v>
      </c>
      <c r="D1132" s="3" t="s">
        <v>3458</v>
      </c>
      <c r="E1132" s="3" t="s">
        <v>2739</v>
      </c>
      <c r="F1132" s="3" t="s">
        <v>3459</v>
      </c>
      <c r="G1132" s="3">
        <v>339.36</v>
      </c>
      <c r="H1132" s="3">
        <v>-0.8</v>
      </c>
      <c r="I1132" s="3">
        <v>124.0</v>
      </c>
      <c r="J1132" s="3">
        <v>556.0</v>
      </c>
      <c r="K1132" s="3" t="s">
        <v>155</v>
      </c>
      <c r="M1132" s="3" t="s">
        <v>1926</v>
      </c>
      <c r="O1132" s="3" t="s">
        <v>3460</v>
      </c>
      <c r="Q1132" s="3" t="s">
        <v>135</v>
      </c>
    </row>
    <row r="1133" ht="15.75" customHeight="1">
      <c r="A1133" s="3">
        <v>1063.0</v>
      </c>
      <c r="B1133" s="3" t="s">
        <v>3456</v>
      </c>
      <c r="C1133" s="3" t="s">
        <v>3457</v>
      </c>
      <c r="D1133" s="3" t="s">
        <v>3458</v>
      </c>
      <c r="E1133" s="3" t="s">
        <v>691</v>
      </c>
      <c r="K1133" s="3" t="s">
        <v>155</v>
      </c>
      <c r="M1133" s="3" t="s">
        <v>1926</v>
      </c>
      <c r="O1133" s="3" t="s">
        <v>3460</v>
      </c>
      <c r="Q1133" s="3" t="s">
        <v>135</v>
      </c>
    </row>
    <row r="1134" ht="15.75" customHeight="1">
      <c r="A1134" s="3">
        <v>1064.0</v>
      </c>
      <c r="B1134" s="3" t="s">
        <v>3461</v>
      </c>
      <c r="C1134" s="3" t="s">
        <v>3462</v>
      </c>
      <c r="D1134" s="3" t="s">
        <v>2243</v>
      </c>
      <c r="E1134" s="3" t="s">
        <v>1024</v>
      </c>
      <c r="K1134" s="3" t="s">
        <v>96</v>
      </c>
      <c r="M1134" s="3" t="s">
        <v>78</v>
      </c>
      <c r="O1134" s="3" t="s">
        <v>466</v>
      </c>
      <c r="Q1134" s="3" t="s">
        <v>82</v>
      </c>
    </row>
    <row r="1135" ht="15.75" customHeight="1">
      <c r="A1135" s="3">
        <v>1064.0</v>
      </c>
      <c r="B1135" s="3" t="s">
        <v>3461</v>
      </c>
      <c r="C1135" s="3" t="s">
        <v>3462</v>
      </c>
      <c r="D1135" s="3" t="s">
        <v>2243</v>
      </c>
      <c r="E1135" s="3" t="s">
        <v>2766</v>
      </c>
      <c r="F1135" s="3" t="s">
        <v>2790</v>
      </c>
      <c r="G1135" s="3">
        <v>401.5</v>
      </c>
      <c r="H1135" s="3">
        <v>2.0</v>
      </c>
      <c r="I1135" s="3">
        <v>29.0</v>
      </c>
      <c r="J1135" s="3">
        <v>0.0</v>
      </c>
      <c r="K1135" s="3" t="s">
        <v>96</v>
      </c>
      <c r="M1135" s="3" t="s">
        <v>78</v>
      </c>
      <c r="O1135" s="3" t="s">
        <v>466</v>
      </c>
      <c r="Q1135" s="3" t="s">
        <v>82</v>
      </c>
    </row>
    <row r="1136" ht="15.75" customHeight="1">
      <c r="A1136" s="3">
        <v>1065.0</v>
      </c>
      <c r="B1136" s="3" t="s">
        <v>3461</v>
      </c>
      <c r="C1136" s="3" t="s">
        <v>3463</v>
      </c>
      <c r="D1136" s="3" t="s">
        <v>193</v>
      </c>
      <c r="K1136" s="3" t="s">
        <v>96</v>
      </c>
      <c r="M1136" s="3" t="s">
        <v>78</v>
      </c>
      <c r="O1136" s="3" t="s">
        <v>466</v>
      </c>
      <c r="Q1136" s="3" t="s">
        <v>82</v>
      </c>
    </row>
    <row r="1137" ht="15.75" customHeight="1">
      <c r="A1137" s="3">
        <v>1066.0</v>
      </c>
      <c r="B1137" s="3" t="s">
        <v>3464</v>
      </c>
      <c r="C1137" s="3" t="s">
        <v>3465</v>
      </c>
      <c r="D1137" s="3" t="s">
        <v>3466</v>
      </c>
      <c r="E1137" s="3" t="s">
        <v>3467</v>
      </c>
      <c r="F1137" s="3" t="s">
        <v>3468</v>
      </c>
      <c r="G1137" s="3">
        <v>700.8</v>
      </c>
      <c r="H1137" s="3">
        <v>4.6</v>
      </c>
      <c r="I1137" s="3">
        <v>112.0</v>
      </c>
      <c r="J1137" s="3">
        <v>1170.0</v>
      </c>
      <c r="K1137" s="3" t="s">
        <v>466</v>
      </c>
      <c r="M1137" s="3" t="s">
        <v>79</v>
      </c>
      <c r="O1137" s="3" t="s">
        <v>82</v>
      </c>
      <c r="Q1137" s="3" t="s">
        <v>78</v>
      </c>
      <c r="S1137" s="3" t="s">
        <v>630</v>
      </c>
      <c r="U1137" s="3" t="s">
        <v>280</v>
      </c>
      <c r="W1137" s="3" t="s">
        <v>469</v>
      </c>
    </row>
    <row r="1138" ht="15.75" customHeight="1">
      <c r="A1138" s="3">
        <v>1067.0</v>
      </c>
      <c r="B1138" s="3" t="s">
        <v>3464</v>
      </c>
      <c r="C1138" s="3" t="s">
        <v>3465</v>
      </c>
      <c r="D1138" s="3" t="s">
        <v>3466</v>
      </c>
      <c r="E1138" s="3" t="s">
        <v>3467</v>
      </c>
      <c r="F1138" s="3" t="s">
        <v>3468</v>
      </c>
      <c r="G1138" s="3">
        <v>700.8</v>
      </c>
      <c r="H1138" s="3">
        <v>4.6</v>
      </c>
      <c r="I1138" s="3">
        <v>112.0</v>
      </c>
      <c r="J1138" s="3">
        <v>1170.0</v>
      </c>
      <c r="K1138" s="3" t="s">
        <v>466</v>
      </c>
      <c r="M1138" s="3" t="s">
        <v>79</v>
      </c>
      <c r="O1138" s="3" t="s">
        <v>82</v>
      </c>
      <c r="Q1138" s="3" t="s">
        <v>78</v>
      </c>
      <c r="S1138" s="3" t="s">
        <v>630</v>
      </c>
      <c r="U1138" s="3" t="s">
        <v>280</v>
      </c>
      <c r="W1138" s="3" t="s">
        <v>469</v>
      </c>
    </row>
    <row r="1139" ht="15.75" customHeight="1">
      <c r="A1139" s="3">
        <v>1068.0</v>
      </c>
      <c r="B1139" s="3" t="s">
        <v>3469</v>
      </c>
      <c r="C1139" s="3" t="s">
        <v>3470</v>
      </c>
      <c r="D1139" s="3" t="s">
        <v>3471</v>
      </c>
      <c r="E1139" s="3" t="s">
        <v>3472</v>
      </c>
      <c r="F1139" s="3" t="s">
        <v>3473</v>
      </c>
      <c r="G1139" s="3">
        <v>126.2</v>
      </c>
      <c r="H1139" s="3">
        <v>0.0</v>
      </c>
      <c r="I1139" s="3">
        <v>7.0</v>
      </c>
      <c r="J1139" s="3">
        <v>0.0</v>
      </c>
      <c r="K1139" s="3" t="s">
        <v>156</v>
      </c>
      <c r="M1139" s="3" t="s">
        <v>3474</v>
      </c>
      <c r="O1139" s="3" t="s">
        <v>1237</v>
      </c>
      <c r="Q1139" s="3" t="s">
        <v>3475</v>
      </c>
      <c r="S1139" s="3" t="s">
        <v>1541</v>
      </c>
      <c r="U1139" s="3" t="s">
        <v>276</v>
      </c>
      <c r="W1139" s="3" t="s">
        <v>3476</v>
      </c>
      <c r="Y1139" s="3" t="s">
        <v>3477</v>
      </c>
      <c r="AA1139" s="3" t="s">
        <v>3478</v>
      </c>
      <c r="AC1139" s="3" t="s">
        <v>1609</v>
      </c>
      <c r="AE1139" s="3" t="s">
        <v>930</v>
      </c>
      <c r="AG1139" s="3" t="s">
        <v>82</v>
      </c>
      <c r="AI1139" s="3" t="s">
        <v>392</v>
      </c>
      <c r="AK1139" s="3" t="s">
        <v>120</v>
      </c>
      <c r="AM1139" s="3" t="s">
        <v>84</v>
      </c>
      <c r="AO1139" s="3" t="s">
        <v>3479</v>
      </c>
      <c r="AQ1139" s="3" t="s">
        <v>467</v>
      </c>
      <c r="AS1139" s="3" t="s">
        <v>3480</v>
      </c>
      <c r="AU1139" s="3" t="s">
        <v>971</v>
      </c>
    </row>
    <row r="1140" ht="15.75" customHeight="1">
      <c r="A1140" s="3">
        <v>1069.0</v>
      </c>
      <c r="B1140" s="3" t="s">
        <v>3469</v>
      </c>
      <c r="C1140" s="3" t="s">
        <v>3470</v>
      </c>
      <c r="D1140" s="3" t="s">
        <v>3471</v>
      </c>
      <c r="K1140" s="3" t="s">
        <v>156</v>
      </c>
      <c r="M1140" s="3" t="s">
        <v>3474</v>
      </c>
      <c r="O1140" s="3" t="s">
        <v>1237</v>
      </c>
      <c r="Q1140" s="3" t="s">
        <v>3475</v>
      </c>
      <c r="S1140" s="3" t="s">
        <v>1541</v>
      </c>
      <c r="U1140" s="3" t="s">
        <v>276</v>
      </c>
      <c r="W1140" s="3" t="s">
        <v>3476</v>
      </c>
      <c r="Y1140" s="3" t="s">
        <v>3477</v>
      </c>
      <c r="AA1140" s="3" t="s">
        <v>3481</v>
      </c>
      <c r="AC1140" s="3" t="s">
        <v>1609</v>
      </c>
      <c r="AE1140" s="3" t="s">
        <v>930</v>
      </c>
      <c r="AG1140" s="3" t="s">
        <v>82</v>
      </c>
      <c r="AI1140" s="3" t="s">
        <v>392</v>
      </c>
      <c r="AK1140" s="3" t="s">
        <v>120</v>
      </c>
      <c r="AM1140" s="3" t="s">
        <v>84</v>
      </c>
      <c r="AO1140" s="3" t="s">
        <v>3479</v>
      </c>
      <c r="AQ1140" s="3" t="s">
        <v>467</v>
      </c>
      <c r="AS1140" s="3" t="s">
        <v>3480</v>
      </c>
      <c r="AU1140" s="3" t="s">
        <v>971</v>
      </c>
    </row>
    <row r="1141" ht="15.75" customHeight="1">
      <c r="A1141" s="3">
        <v>1070.0</v>
      </c>
      <c r="B1141" s="3" t="s">
        <v>3482</v>
      </c>
      <c r="C1141" s="3" t="s">
        <v>3470</v>
      </c>
      <c r="D1141" s="3" t="s">
        <v>3471</v>
      </c>
      <c r="E1141" s="3" t="s">
        <v>2803</v>
      </c>
      <c r="F1141" s="3" t="s">
        <v>3483</v>
      </c>
      <c r="G1141" s="3">
        <v>275.26</v>
      </c>
      <c r="H1141" s="3">
        <v>2.0</v>
      </c>
      <c r="I1141" s="3">
        <v>20.0</v>
      </c>
      <c r="J1141" s="3">
        <v>0.0</v>
      </c>
      <c r="K1141" s="3" t="s">
        <v>156</v>
      </c>
      <c r="L1141" s="3">
        <f t="shared" ref="L1141:L1142" si="148"> 60/103.45</f>
        <v>0.5799903335</v>
      </c>
      <c r="M1141" s="3" t="s">
        <v>3268</v>
      </c>
      <c r="N1141" s="3">
        <f t="shared" ref="N1141:N1142" si="149">10/103.45</f>
        <v>0.09666505558</v>
      </c>
      <c r="O1141" s="3" t="s">
        <v>3484</v>
      </c>
      <c r="P1141" s="3">
        <f t="shared" ref="P1141:P1142" si="150">3.45/103.45</f>
        <v>0.03334944418</v>
      </c>
    </row>
    <row r="1142" ht="15.75" customHeight="1">
      <c r="A1142" s="3">
        <v>1070.0</v>
      </c>
      <c r="B1142" s="3" t="s">
        <v>3482</v>
      </c>
      <c r="C1142" s="3" t="s">
        <v>3470</v>
      </c>
      <c r="D1142" s="3" t="s">
        <v>3471</v>
      </c>
      <c r="K1142" s="3" t="s">
        <v>156</v>
      </c>
      <c r="L1142" s="3">
        <f t="shared" si="148"/>
        <v>0.5799903335</v>
      </c>
      <c r="M1142" s="3" t="s">
        <v>3268</v>
      </c>
      <c r="N1142" s="3">
        <f t="shared" si="149"/>
        <v>0.09666505558</v>
      </c>
      <c r="O1142" s="3" t="s">
        <v>3484</v>
      </c>
      <c r="P1142" s="3">
        <f t="shared" si="150"/>
        <v>0.03334944418</v>
      </c>
    </row>
    <row r="1143" ht="15.75" customHeight="1">
      <c r="A1143" s="3">
        <v>1071.0</v>
      </c>
      <c r="B1143" s="3" t="s">
        <v>3485</v>
      </c>
      <c r="C1143" s="3" t="s">
        <v>3470</v>
      </c>
      <c r="D1143" s="3" t="s">
        <v>3471</v>
      </c>
      <c r="E1143" s="3" t="s">
        <v>2863</v>
      </c>
      <c r="K1143" s="3" t="s">
        <v>3486</v>
      </c>
      <c r="M1143" s="3" t="s">
        <v>391</v>
      </c>
      <c r="O1143" s="3" t="s">
        <v>1183</v>
      </c>
      <c r="Q1143" s="3" t="s">
        <v>95</v>
      </c>
      <c r="S1143" s="3" t="s">
        <v>996</v>
      </c>
      <c r="U1143" s="3" t="s">
        <v>3477</v>
      </c>
      <c r="W1143" s="3" t="s">
        <v>84</v>
      </c>
      <c r="Y1143" s="3" t="s">
        <v>467</v>
      </c>
      <c r="AA1143" s="3" t="s">
        <v>787</v>
      </c>
      <c r="AC1143" s="3" t="s">
        <v>412</v>
      </c>
      <c r="AE1143" s="3" t="s">
        <v>95</v>
      </c>
      <c r="AG1143" s="3" t="s">
        <v>1052</v>
      </c>
      <c r="AI1143" s="3" t="s">
        <v>3487</v>
      </c>
      <c r="AK1143" s="3" t="s">
        <v>316</v>
      </c>
      <c r="AM1143" s="3" t="s">
        <v>3488</v>
      </c>
      <c r="AO1143" s="3" t="s">
        <v>317</v>
      </c>
    </row>
    <row r="1144" ht="15.75" customHeight="1">
      <c r="A1144" s="3">
        <v>1072.0</v>
      </c>
      <c r="B1144" s="3" t="s">
        <v>3485</v>
      </c>
      <c r="C1144" s="3" t="s">
        <v>3470</v>
      </c>
      <c r="D1144" s="3" t="s">
        <v>3471</v>
      </c>
      <c r="E1144" s="3" t="s">
        <v>2863</v>
      </c>
      <c r="K1144" s="3" t="s">
        <v>3486</v>
      </c>
      <c r="M1144" s="3" t="s">
        <v>391</v>
      </c>
      <c r="O1144" s="3" t="s">
        <v>1183</v>
      </c>
      <c r="Q1144" s="3" t="s">
        <v>95</v>
      </c>
      <c r="S1144" s="3" t="s">
        <v>996</v>
      </c>
      <c r="U1144" s="3" t="s">
        <v>3477</v>
      </c>
      <c r="W1144" s="3" t="s">
        <v>84</v>
      </c>
      <c r="Y1144" s="3" t="s">
        <v>467</v>
      </c>
      <c r="AA1144" s="3" t="s">
        <v>787</v>
      </c>
      <c r="AC1144" s="3" t="s">
        <v>2717</v>
      </c>
      <c r="AE1144" s="3" t="s">
        <v>95</v>
      </c>
      <c r="AG1144" s="3" t="s">
        <v>1052</v>
      </c>
      <c r="AI1144" s="3" t="s">
        <v>3489</v>
      </c>
      <c r="AK1144" s="3" t="s">
        <v>955</v>
      </c>
      <c r="AM1144" s="3" t="s">
        <v>3490</v>
      </c>
      <c r="AO1144" s="3" t="s">
        <v>2696</v>
      </c>
    </row>
    <row r="1145" ht="15.75" customHeight="1">
      <c r="A1145" s="3">
        <v>1073.0</v>
      </c>
      <c r="B1145" s="3" t="s">
        <v>3491</v>
      </c>
      <c r="C1145" s="3" t="s">
        <v>3492</v>
      </c>
      <c r="D1145" s="3" t="s">
        <v>3493</v>
      </c>
      <c r="E1145" s="3" t="s">
        <v>2863</v>
      </c>
      <c r="K1145" s="3" t="s">
        <v>483</v>
      </c>
      <c r="M1145" s="3" t="s">
        <v>976</v>
      </c>
      <c r="O1145" s="3" t="s">
        <v>3080</v>
      </c>
      <c r="Q1145" s="3" t="s">
        <v>1241</v>
      </c>
      <c r="S1145" s="3" t="s">
        <v>3494</v>
      </c>
      <c r="U1145" s="3" t="s">
        <v>3495</v>
      </c>
    </row>
    <row r="1146" ht="15.75" customHeight="1">
      <c r="A1146" s="3">
        <v>1074.0</v>
      </c>
      <c r="B1146" s="3" t="s">
        <v>3496</v>
      </c>
      <c r="C1146" s="3" t="s">
        <v>3497</v>
      </c>
      <c r="E1146" s="3" t="s">
        <v>3292</v>
      </c>
      <c r="F1146" s="3" t="s">
        <v>3293</v>
      </c>
      <c r="G1146" s="3">
        <v>263.37</v>
      </c>
      <c r="H1146" s="3">
        <v>2.6</v>
      </c>
      <c r="I1146" s="3">
        <v>43.7</v>
      </c>
      <c r="J1146" s="3">
        <v>266.0</v>
      </c>
      <c r="K1146" s="3" t="s">
        <v>1827</v>
      </c>
    </row>
    <row r="1147" ht="15.75" customHeight="1">
      <c r="A1147" s="3">
        <v>1075.0</v>
      </c>
      <c r="B1147" s="3" t="s">
        <v>3496</v>
      </c>
      <c r="C1147" s="3" t="s">
        <v>3497</v>
      </c>
      <c r="K1147" s="3" t="s">
        <v>1827</v>
      </c>
    </row>
    <row r="1148" ht="15.75" customHeight="1">
      <c r="A1148" s="3">
        <v>1076.0</v>
      </c>
      <c r="B1148" s="3" t="s">
        <v>3498</v>
      </c>
      <c r="C1148" s="3" t="s">
        <v>3499</v>
      </c>
      <c r="K1148" s="3" t="s">
        <v>3500</v>
      </c>
      <c r="L1148" s="3">
        <f t="shared" ref="L1148:L1149" si="151">34 /556</f>
        <v>0.06115107914</v>
      </c>
      <c r="M1148" s="3" t="s">
        <v>351</v>
      </c>
      <c r="N1148" s="3">
        <f t="shared" ref="N1148:N1149" si="152">100/556</f>
        <v>0.1798561151</v>
      </c>
      <c r="O1148" s="3" t="s">
        <v>1827</v>
      </c>
      <c r="P1148" s="3">
        <f t="shared" ref="P1148:P1149" si="153"> 125/556</f>
        <v>0.2248201439</v>
      </c>
      <c r="Q1148" s="3" t="s">
        <v>3501</v>
      </c>
      <c r="R1148" s="3">
        <f t="shared" ref="R1148:R1149" si="154">295/556</f>
        <v>0.5305755396</v>
      </c>
    </row>
    <row r="1149" ht="15.75" customHeight="1">
      <c r="A1149" s="3">
        <v>1077.0</v>
      </c>
      <c r="B1149" s="3" t="s">
        <v>3498</v>
      </c>
      <c r="C1149" s="3" t="s">
        <v>3499</v>
      </c>
      <c r="E1149" s="3" t="s">
        <v>3502</v>
      </c>
      <c r="F1149" s="3" t="s">
        <v>3503</v>
      </c>
      <c r="G1149" s="3">
        <v>337.39</v>
      </c>
      <c r="H1149" s="3">
        <v>6.0</v>
      </c>
      <c r="I1149" s="3">
        <v>22.0</v>
      </c>
      <c r="J1149" s="3">
        <v>0.0</v>
      </c>
      <c r="K1149" s="3" t="s">
        <v>3500</v>
      </c>
      <c r="L1149" s="3">
        <f t="shared" si="151"/>
        <v>0.06115107914</v>
      </c>
      <c r="M1149" s="3" t="s">
        <v>3504</v>
      </c>
      <c r="N1149" s="3">
        <f t="shared" si="152"/>
        <v>0.1798561151</v>
      </c>
      <c r="O1149" s="3" t="s">
        <v>1827</v>
      </c>
      <c r="P1149" s="3">
        <f t="shared" si="153"/>
        <v>0.2248201439</v>
      </c>
      <c r="Q1149" s="3" t="s">
        <v>3501</v>
      </c>
      <c r="R1149" s="3">
        <f t="shared" si="154"/>
        <v>0.5305755396</v>
      </c>
    </row>
    <row r="1150" ht="15.75" customHeight="1">
      <c r="A1150" s="3">
        <v>1078.0</v>
      </c>
      <c r="B1150" s="3" t="s">
        <v>3505</v>
      </c>
      <c r="C1150" s="3" t="s">
        <v>3506</v>
      </c>
      <c r="D1150" s="3" t="s">
        <v>3471</v>
      </c>
      <c r="E1150" s="3" t="s">
        <v>2863</v>
      </c>
      <c r="K1150" s="3" t="s">
        <v>3507</v>
      </c>
      <c r="M1150" s="3" t="s">
        <v>391</v>
      </c>
      <c r="O1150" s="3" t="s">
        <v>1183</v>
      </c>
      <c r="Q1150" s="3" t="s">
        <v>95</v>
      </c>
      <c r="S1150" s="3" t="s">
        <v>2061</v>
      </c>
      <c r="U1150" s="3" t="s">
        <v>3477</v>
      </c>
      <c r="W1150" s="3" t="s">
        <v>783</v>
      </c>
      <c r="Y1150" s="3" t="s">
        <v>931</v>
      </c>
      <c r="AA1150" s="3" t="s">
        <v>120</v>
      </c>
      <c r="AC1150" s="3" t="s">
        <v>1241</v>
      </c>
      <c r="AE1150" s="3" t="s">
        <v>95</v>
      </c>
      <c r="AG1150" s="3" t="s">
        <v>466</v>
      </c>
      <c r="AI1150" s="3" t="s">
        <v>3076</v>
      </c>
      <c r="AK1150" s="3" t="s">
        <v>316</v>
      </c>
      <c r="AM1150" s="3" t="s">
        <v>317</v>
      </c>
    </row>
    <row r="1151" ht="15.75" customHeight="1">
      <c r="A1151" s="3">
        <v>1078.0</v>
      </c>
      <c r="B1151" s="3" t="s">
        <v>3505</v>
      </c>
      <c r="C1151" s="3" t="s">
        <v>3506</v>
      </c>
      <c r="D1151" s="3" t="s">
        <v>3471</v>
      </c>
      <c r="E1151" s="3" t="s">
        <v>2818</v>
      </c>
      <c r="F1151" s="3" t="s">
        <v>3218</v>
      </c>
      <c r="G1151" s="3">
        <v>90.08</v>
      </c>
      <c r="H1151" s="3">
        <v>-0.7</v>
      </c>
      <c r="I1151" s="3">
        <v>57.5</v>
      </c>
      <c r="J1151" s="3">
        <v>59.1</v>
      </c>
      <c r="K1151" s="3" t="s">
        <v>3507</v>
      </c>
      <c r="M1151" s="3" t="s">
        <v>391</v>
      </c>
      <c r="O1151" s="3" t="s">
        <v>1183</v>
      </c>
      <c r="Q1151" s="3" t="s">
        <v>95</v>
      </c>
      <c r="S1151" s="3" t="s">
        <v>2061</v>
      </c>
      <c r="U1151" s="3" t="s">
        <v>3477</v>
      </c>
      <c r="W1151" s="3" t="s">
        <v>783</v>
      </c>
      <c r="Y1151" s="3" t="s">
        <v>931</v>
      </c>
      <c r="AA1151" s="3" t="s">
        <v>120</v>
      </c>
      <c r="AC1151" s="3" t="s">
        <v>3138</v>
      </c>
      <c r="AE1151" s="3" t="s">
        <v>95</v>
      </c>
      <c r="AG1151" s="3" t="s">
        <v>466</v>
      </c>
      <c r="AI1151" s="3" t="s">
        <v>3508</v>
      </c>
      <c r="AK1151" s="3" t="s">
        <v>316</v>
      </c>
      <c r="AM1151" s="3" t="s">
        <v>2696</v>
      </c>
    </row>
    <row r="1152" ht="15.75" customHeight="1">
      <c r="A1152" s="3">
        <v>1079.0</v>
      </c>
      <c r="B1152" s="3" t="s">
        <v>3505</v>
      </c>
      <c r="C1152" s="3" t="s">
        <v>3509</v>
      </c>
      <c r="D1152" s="3" t="s">
        <v>363</v>
      </c>
      <c r="E1152" s="3" t="s">
        <v>2863</v>
      </c>
      <c r="K1152" s="3" t="s">
        <v>3507</v>
      </c>
      <c r="M1152" s="3" t="s">
        <v>391</v>
      </c>
      <c r="O1152" s="3" t="s">
        <v>1183</v>
      </c>
      <c r="Q1152" s="3" t="s">
        <v>95</v>
      </c>
      <c r="S1152" s="3" t="s">
        <v>2061</v>
      </c>
      <c r="U1152" s="3" t="s">
        <v>3477</v>
      </c>
      <c r="W1152" s="3" t="s">
        <v>783</v>
      </c>
      <c r="Y1152" s="3" t="s">
        <v>931</v>
      </c>
      <c r="AA1152" s="3" t="s">
        <v>120</v>
      </c>
      <c r="AC1152" s="3" t="s">
        <v>3510</v>
      </c>
      <c r="AE1152" s="3" t="s">
        <v>95</v>
      </c>
      <c r="AG1152" s="3" t="s">
        <v>466</v>
      </c>
      <c r="AI1152" s="3" t="s">
        <v>3511</v>
      </c>
      <c r="AK1152" s="3" t="s">
        <v>316</v>
      </c>
      <c r="AM1152" s="3" t="s">
        <v>3512</v>
      </c>
    </row>
    <row r="1153" ht="15.75" customHeight="1">
      <c r="A1153" s="3">
        <v>1079.0</v>
      </c>
      <c r="B1153" s="3" t="s">
        <v>3505</v>
      </c>
      <c r="C1153" s="3" t="s">
        <v>3509</v>
      </c>
      <c r="D1153" s="3" t="s">
        <v>363</v>
      </c>
      <c r="E1153" s="3" t="s">
        <v>1953</v>
      </c>
      <c r="F1153" s="3" t="s">
        <v>1954</v>
      </c>
      <c r="G1153" s="3">
        <v>192.12</v>
      </c>
      <c r="H1153" s="3">
        <v>-1.7</v>
      </c>
      <c r="I1153" s="3">
        <v>132.0</v>
      </c>
      <c r="J1153" s="3">
        <v>227.0</v>
      </c>
      <c r="K1153" s="3" t="s">
        <v>3507</v>
      </c>
      <c r="M1153" s="3" t="s">
        <v>391</v>
      </c>
      <c r="O1153" s="3" t="s">
        <v>1183</v>
      </c>
      <c r="Q1153" s="3" t="s">
        <v>95</v>
      </c>
      <c r="S1153" s="3" t="s">
        <v>2061</v>
      </c>
      <c r="U1153" s="3" t="s">
        <v>3477</v>
      </c>
      <c r="W1153" s="3" t="s">
        <v>783</v>
      </c>
      <c r="Y1153" s="3" t="s">
        <v>931</v>
      </c>
      <c r="AA1153" s="3" t="s">
        <v>120</v>
      </c>
      <c r="AC1153" s="3" t="s">
        <v>3513</v>
      </c>
      <c r="AE1153" s="3" t="s">
        <v>95</v>
      </c>
      <c r="AG1153" s="3" t="s">
        <v>466</v>
      </c>
      <c r="AI1153" s="3" t="s">
        <v>3514</v>
      </c>
      <c r="AK1153" s="3" t="s">
        <v>316</v>
      </c>
      <c r="AM1153" s="3" t="s">
        <v>3515</v>
      </c>
    </row>
    <row r="1154" ht="15.75" customHeight="1">
      <c r="A1154" s="3">
        <v>1080.0</v>
      </c>
      <c r="B1154" s="3" t="s">
        <v>3505</v>
      </c>
      <c r="C1154" s="3" t="s">
        <v>3516</v>
      </c>
      <c r="D1154" s="3" t="s">
        <v>3517</v>
      </c>
      <c r="E1154" s="3" t="s">
        <v>2863</v>
      </c>
      <c r="K1154" s="3" t="s">
        <v>3507</v>
      </c>
      <c r="M1154" s="3" t="s">
        <v>391</v>
      </c>
      <c r="O1154" s="3" t="s">
        <v>1183</v>
      </c>
      <c r="Q1154" s="3" t="s">
        <v>95</v>
      </c>
      <c r="S1154" s="3" t="s">
        <v>2061</v>
      </c>
      <c r="U1154" s="3" t="s">
        <v>3477</v>
      </c>
      <c r="W1154" s="3" t="s">
        <v>783</v>
      </c>
      <c r="Y1154" s="3" t="s">
        <v>931</v>
      </c>
      <c r="AA1154" s="3" t="s">
        <v>120</v>
      </c>
      <c r="AC1154" s="3" t="s">
        <v>3518</v>
      </c>
      <c r="AE1154" s="3" t="s">
        <v>95</v>
      </c>
      <c r="AG1154" s="3" t="s">
        <v>466</v>
      </c>
      <c r="AI1154" s="3" t="s">
        <v>3519</v>
      </c>
      <c r="AK1154" s="3" t="s">
        <v>316</v>
      </c>
      <c r="AM1154" s="3" t="s">
        <v>3520</v>
      </c>
    </row>
    <row r="1155" ht="15.75" customHeight="1">
      <c r="A1155" s="3">
        <v>1081.0</v>
      </c>
      <c r="B1155" s="3" t="s">
        <v>3521</v>
      </c>
      <c r="C1155" s="3" t="s">
        <v>3522</v>
      </c>
      <c r="D1155" s="3" t="s">
        <v>3523</v>
      </c>
      <c r="E1155" s="3" t="s">
        <v>2863</v>
      </c>
      <c r="K1155" s="3" t="s">
        <v>3524</v>
      </c>
      <c r="M1155" s="3" t="s">
        <v>81</v>
      </c>
      <c r="O1155" s="3" t="s">
        <v>82</v>
      </c>
      <c r="Q1155" s="3" t="s">
        <v>78</v>
      </c>
      <c r="S1155" s="3" t="s">
        <v>3525</v>
      </c>
      <c r="U1155" s="3" t="s">
        <v>2832</v>
      </c>
      <c r="W1155" s="3" t="s">
        <v>683</v>
      </c>
      <c r="Y1155" s="3" t="s">
        <v>684</v>
      </c>
      <c r="AA1155" s="3" t="s">
        <v>715</v>
      </c>
      <c r="AC1155" s="3" t="s">
        <v>120</v>
      </c>
      <c r="AE1155" s="3" t="s">
        <v>1043</v>
      </c>
      <c r="AG1155" s="3" t="s">
        <v>3526</v>
      </c>
    </row>
    <row r="1156" ht="15.75" customHeight="1">
      <c r="A1156" s="3">
        <v>1082.0</v>
      </c>
      <c r="B1156" s="3" t="s">
        <v>3527</v>
      </c>
      <c r="C1156" s="3" t="s">
        <v>3528</v>
      </c>
      <c r="D1156" s="3" t="s">
        <v>3529</v>
      </c>
      <c r="E1156" s="3" t="s">
        <v>2863</v>
      </c>
      <c r="K1156" s="3" t="s">
        <v>747</v>
      </c>
      <c r="M1156" s="3" t="s">
        <v>476</v>
      </c>
      <c r="O1156" s="3" t="s">
        <v>3530</v>
      </c>
      <c r="Q1156" s="3" t="s">
        <v>1261</v>
      </c>
      <c r="S1156" s="3" t="s">
        <v>504</v>
      </c>
      <c r="U1156" s="3" t="s">
        <v>327</v>
      </c>
      <c r="W1156" s="3" t="s">
        <v>475</v>
      </c>
      <c r="Y1156" s="3" t="s">
        <v>3531</v>
      </c>
    </row>
    <row r="1157" ht="15.75" customHeight="1">
      <c r="A1157" s="3">
        <v>1083.0</v>
      </c>
      <c r="B1157" s="3" t="s">
        <v>3532</v>
      </c>
      <c r="C1157" s="3" t="s">
        <v>3533</v>
      </c>
      <c r="D1157" s="3" t="s">
        <v>3534</v>
      </c>
      <c r="E1157" s="3" t="s">
        <v>2863</v>
      </c>
      <c r="K1157" s="3" t="s">
        <v>466</v>
      </c>
      <c r="M1157" s="3" t="s">
        <v>276</v>
      </c>
      <c r="O1157" s="3" t="s">
        <v>83</v>
      </c>
      <c r="Q1157" s="3" t="s">
        <v>585</v>
      </c>
      <c r="S1157" s="3" t="s">
        <v>3535</v>
      </c>
      <c r="U1157" s="3" t="s">
        <v>3536</v>
      </c>
      <c r="W1157" s="3" t="s">
        <v>998</v>
      </c>
      <c r="Y1157" s="3" t="s">
        <v>931</v>
      </c>
      <c r="AA1157" s="3" t="s">
        <v>3537</v>
      </c>
      <c r="AC1157" s="3" t="s">
        <v>84</v>
      </c>
      <c r="AE1157" s="3" t="s">
        <v>787</v>
      </c>
    </row>
    <row r="1158" ht="15.75" customHeight="1">
      <c r="A1158" s="3">
        <v>1083.0</v>
      </c>
      <c r="B1158" s="3" t="s">
        <v>3532</v>
      </c>
      <c r="C1158" s="3" t="s">
        <v>3533</v>
      </c>
      <c r="D1158" s="3" t="s">
        <v>3534</v>
      </c>
      <c r="E1158" s="3" t="s">
        <v>2826</v>
      </c>
      <c r="F1158" s="3" t="s">
        <v>3538</v>
      </c>
      <c r="G1158" s="3">
        <v>406.9</v>
      </c>
      <c r="H1158" s="3">
        <v>7.5</v>
      </c>
      <c r="I1158" s="3">
        <v>40.5</v>
      </c>
      <c r="J1158" s="3">
        <v>328.0</v>
      </c>
      <c r="K1158" s="3" t="s">
        <v>466</v>
      </c>
      <c r="M1158" s="3" t="s">
        <v>276</v>
      </c>
      <c r="O1158" s="3" t="s">
        <v>83</v>
      </c>
      <c r="Q1158" s="3" t="s">
        <v>585</v>
      </c>
      <c r="S1158" s="3" t="s">
        <v>3535</v>
      </c>
      <c r="U1158" s="3" t="s">
        <v>3536</v>
      </c>
      <c r="W1158" s="3" t="s">
        <v>998</v>
      </c>
      <c r="Y1158" s="3" t="s">
        <v>931</v>
      </c>
      <c r="AA1158" s="3" t="s">
        <v>3537</v>
      </c>
      <c r="AC1158" s="3" t="s">
        <v>84</v>
      </c>
      <c r="AE1158" s="3" t="s">
        <v>787</v>
      </c>
    </row>
    <row r="1159" ht="15.75" customHeight="1">
      <c r="A1159" s="3">
        <v>1084.0</v>
      </c>
      <c r="B1159" s="3" t="s">
        <v>3532</v>
      </c>
      <c r="C1159" s="3" t="s">
        <v>3539</v>
      </c>
      <c r="D1159" s="3" t="s">
        <v>3540</v>
      </c>
      <c r="E1159" s="3" t="s">
        <v>2863</v>
      </c>
      <c r="K1159" s="3" t="s">
        <v>466</v>
      </c>
      <c r="M1159" s="3" t="s">
        <v>276</v>
      </c>
      <c r="O1159" s="3" t="s">
        <v>83</v>
      </c>
      <c r="Q1159" s="3" t="s">
        <v>585</v>
      </c>
      <c r="S1159" s="3" t="s">
        <v>3535</v>
      </c>
      <c r="U1159" s="3" t="s">
        <v>3536</v>
      </c>
      <c r="W1159" s="3" t="s">
        <v>998</v>
      </c>
      <c r="Y1159" s="3" t="s">
        <v>931</v>
      </c>
      <c r="AA1159" s="3" t="s">
        <v>3537</v>
      </c>
      <c r="AC1159" s="3" t="s">
        <v>84</v>
      </c>
      <c r="AE1159" s="3" t="s">
        <v>787</v>
      </c>
    </row>
    <row r="1160" ht="15.75" customHeight="1">
      <c r="A1160" s="3">
        <v>1085.0</v>
      </c>
      <c r="B1160" s="3" t="s">
        <v>3541</v>
      </c>
      <c r="C1160" s="3" t="s">
        <v>3533</v>
      </c>
      <c r="D1160" s="3" t="s">
        <v>3534</v>
      </c>
      <c r="E1160" s="3" t="s">
        <v>2863</v>
      </c>
      <c r="K1160" s="3" t="s">
        <v>474</v>
      </c>
      <c r="M1160" s="3" t="s">
        <v>405</v>
      </c>
      <c r="O1160" s="3" t="s">
        <v>95</v>
      </c>
      <c r="Q1160" s="3" t="s">
        <v>3542</v>
      </c>
      <c r="S1160" s="3" t="s">
        <v>485</v>
      </c>
      <c r="U1160" s="3" t="s">
        <v>78</v>
      </c>
      <c r="W1160" s="3" t="s">
        <v>841</v>
      </c>
      <c r="Y1160" s="3" t="s">
        <v>1919</v>
      </c>
      <c r="AA1160" s="3" t="s">
        <v>3543</v>
      </c>
      <c r="AC1160" s="3" t="s">
        <v>2489</v>
      </c>
    </row>
    <row r="1161" ht="15.75" customHeight="1">
      <c r="A1161" s="3">
        <v>1086.0</v>
      </c>
      <c r="B1161" s="3" t="s">
        <v>3541</v>
      </c>
      <c r="C1161" s="3" t="s">
        <v>3533</v>
      </c>
      <c r="D1161" s="3" t="s">
        <v>3534</v>
      </c>
      <c r="E1161" s="3" t="s">
        <v>2863</v>
      </c>
      <c r="K1161" s="3" t="s">
        <v>474</v>
      </c>
      <c r="M1161" s="3" t="s">
        <v>405</v>
      </c>
      <c r="O1161" s="3" t="s">
        <v>95</v>
      </c>
      <c r="Q1161" s="3" t="s">
        <v>3542</v>
      </c>
      <c r="S1161" s="3" t="s">
        <v>485</v>
      </c>
      <c r="U1161" s="3" t="s">
        <v>78</v>
      </c>
      <c r="W1161" s="3" t="s">
        <v>841</v>
      </c>
      <c r="Y1161" s="3" t="s">
        <v>1919</v>
      </c>
      <c r="AA1161" s="3" t="s">
        <v>3543</v>
      </c>
      <c r="AC1161" s="3" t="s">
        <v>2489</v>
      </c>
    </row>
    <row r="1162" ht="15.75" customHeight="1">
      <c r="A1162" s="3">
        <v>1087.0</v>
      </c>
      <c r="B1162" s="3" t="s">
        <v>3544</v>
      </c>
      <c r="C1162" s="3" t="s">
        <v>3545</v>
      </c>
      <c r="D1162" s="3" t="s">
        <v>3546</v>
      </c>
      <c r="E1162" s="3" t="s">
        <v>2863</v>
      </c>
      <c r="K1162" s="3" t="s">
        <v>474</v>
      </c>
      <c r="M1162" s="3" t="s">
        <v>405</v>
      </c>
      <c r="O1162" s="3" t="s">
        <v>95</v>
      </c>
      <c r="Q1162" s="3" t="s">
        <v>3542</v>
      </c>
      <c r="S1162" s="3" t="s">
        <v>485</v>
      </c>
      <c r="U1162" s="3" t="s">
        <v>78</v>
      </c>
      <c r="W1162" s="3" t="s">
        <v>841</v>
      </c>
      <c r="Y1162" s="3" t="s">
        <v>1919</v>
      </c>
      <c r="AA1162" s="3" t="s">
        <v>3543</v>
      </c>
      <c r="AC1162" s="3" t="s">
        <v>2489</v>
      </c>
    </row>
    <row r="1163" ht="15.75" customHeight="1">
      <c r="A1163" s="3">
        <v>1087.0</v>
      </c>
      <c r="B1163" s="3" t="s">
        <v>3544</v>
      </c>
      <c r="C1163" s="3" t="s">
        <v>3545</v>
      </c>
      <c r="D1163" s="3" t="s">
        <v>3546</v>
      </c>
      <c r="E1163" s="3" t="s">
        <v>2833</v>
      </c>
      <c r="F1163" s="3" t="s">
        <v>2838</v>
      </c>
      <c r="G1163" s="3">
        <v>357.34</v>
      </c>
      <c r="H1163" s="3">
        <v>5.0</v>
      </c>
      <c r="I1163" s="3">
        <v>24.0</v>
      </c>
      <c r="J1163" s="3">
        <v>0.0</v>
      </c>
      <c r="K1163" s="3" t="s">
        <v>474</v>
      </c>
      <c r="M1163" s="3" t="s">
        <v>405</v>
      </c>
      <c r="O1163" s="3" t="s">
        <v>95</v>
      </c>
      <c r="Q1163" s="3" t="s">
        <v>3542</v>
      </c>
      <c r="S1163" s="3" t="s">
        <v>485</v>
      </c>
      <c r="U1163" s="3" t="s">
        <v>78</v>
      </c>
      <c r="W1163" s="3" t="s">
        <v>841</v>
      </c>
      <c r="Y1163" s="3" t="s">
        <v>1919</v>
      </c>
      <c r="AA1163" s="3" t="s">
        <v>3543</v>
      </c>
      <c r="AC1163" s="3" t="s">
        <v>2489</v>
      </c>
    </row>
    <row r="1164" ht="15.75" customHeight="1">
      <c r="A1164" s="3">
        <v>1088.0</v>
      </c>
      <c r="B1164" s="3" t="s">
        <v>3544</v>
      </c>
      <c r="C1164" s="3" t="s">
        <v>3545</v>
      </c>
      <c r="D1164" s="3" t="s">
        <v>3546</v>
      </c>
      <c r="E1164" s="3" t="s">
        <v>3547</v>
      </c>
      <c r="K1164" s="3" t="s">
        <v>474</v>
      </c>
      <c r="M1164" s="3" t="s">
        <v>405</v>
      </c>
      <c r="O1164" s="3" t="s">
        <v>95</v>
      </c>
      <c r="Q1164" s="3" t="s">
        <v>3542</v>
      </c>
      <c r="S1164" s="3" t="s">
        <v>485</v>
      </c>
      <c r="U1164" s="3" t="s">
        <v>78</v>
      </c>
      <c r="W1164" s="3" t="s">
        <v>841</v>
      </c>
      <c r="Y1164" s="3" t="s">
        <v>1919</v>
      </c>
      <c r="AA1164" s="3" t="s">
        <v>3543</v>
      </c>
      <c r="AC1164" s="3" t="s">
        <v>2489</v>
      </c>
    </row>
    <row r="1165" ht="15.75" customHeight="1">
      <c r="A1165" s="3">
        <v>1089.0</v>
      </c>
      <c r="B1165" s="3" t="s">
        <v>3548</v>
      </c>
      <c r="C1165" s="3" t="s">
        <v>3549</v>
      </c>
      <c r="D1165" s="3" t="s">
        <v>3550</v>
      </c>
      <c r="E1165" s="3" t="s">
        <v>2865</v>
      </c>
      <c r="K1165" s="3" t="s">
        <v>739</v>
      </c>
      <c r="M1165" s="3" t="s">
        <v>3551</v>
      </c>
      <c r="O1165" s="3" t="s">
        <v>3161</v>
      </c>
      <c r="Q1165" s="3" t="s">
        <v>95</v>
      </c>
      <c r="S1165" s="3" t="s">
        <v>83</v>
      </c>
      <c r="U1165" s="3" t="s">
        <v>78</v>
      </c>
      <c r="W1165" s="3" t="s">
        <v>83</v>
      </c>
      <c r="Y1165" s="3" t="s">
        <v>467</v>
      </c>
      <c r="AA1165" s="3" t="s">
        <v>468</v>
      </c>
      <c r="AC1165" s="3" t="s">
        <v>504</v>
      </c>
      <c r="AE1165" s="3" t="s">
        <v>2871</v>
      </c>
      <c r="AG1165" s="3" t="s">
        <v>280</v>
      </c>
      <c r="AI1165" s="3" t="s">
        <v>469</v>
      </c>
      <c r="AK1165" s="3" t="s">
        <v>3552</v>
      </c>
      <c r="AM1165" s="3" t="s">
        <v>120</v>
      </c>
    </row>
    <row r="1166" ht="15.75" customHeight="1">
      <c r="A1166" s="3">
        <v>1090.0</v>
      </c>
      <c r="B1166" s="3" t="s">
        <v>3548</v>
      </c>
      <c r="C1166" s="3" t="s">
        <v>3549</v>
      </c>
      <c r="D1166" s="3" t="s">
        <v>3550</v>
      </c>
      <c r="E1166" s="3" t="s">
        <v>2863</v>
      </c>
      <c r="K1166" s="3" t="s">
        <v>739</v>
      </c>
      <c r="M1166" s="3" t="s">
        <v>3551</v>
      </c>
      <c r="O1166" s="3" t="s">
        <v>3161</v>
      </c>
      <c r="Q1166" s="3" t="s">
        <v>95</v>
      </c>
      <c r="S1166" s="3" t="s">
        <v>83</v>
      </c>
      <c r="U1166" s="3" t="s">
        <v>78</v>
      </c>
      <c r="W1166" s="3" t="s">
        <v>83</v>
      </c>
      <c r="Y1166" s="3" t="s">
        <v>467</v>
      </c>
      <c r="AA1166" s="3" t="s">
        <v>468</v>
      </c>
      <c r="AC1166" s="3" t="s">
        <v>504</v>
      </c>
      <c r="AE1166" s="3" t="s">
        <v>2871</v>
      </c>
      <c r="AG1166" s="3" t="s">
        <v>280</v>
      </c>
      <c r="AI1166" s="3" t="s">
        <v>469</v>
      </c>
      <c r="AK1166" s="3" t="s">
        <v>3552</v>
      </c>
      <c r="AM1166" s="3" t="s">
        <v>120</v>
      </c>
    </row>
    <row r="1167" ht="15.75" customHeight="1">
      <c r="A1167" s="3">
        <v>1091.0</v>
      </c>
      <c r="B1167" s="3" t="s">
        <v>3553</v>
      </c>
      <c r="C1167" s="3" t="s">
        <v>3554</v>
      </c>
      <c r="D1167" s="3" t="s">
        <v>3555</v>
      </c>
      <c r="E1167" s="3" t="s">
        <v>1104</v>
      </c>
      <c r="F1167" s="3" t="s">
        <v>1105</v>
      </c>
      <c r="G1167" s="3">
        <v>198.17</v>
      </c>
      <c r="H1167" s="3">
        <v>6.0</v>
      </c>
      <c r="I1167" s="3">
        <v>13.0</v>
      </c>
      <c r="J1167" s="3">
        <v>0.0</v>
      </c>
      <c r="K1167" s="3" t="s">
        <v>3556</v>
      </c>
      <c r="L1167" s="3">
        <f t="shared" ref="L1167:L1169" si="155">0.2/40.705</f>
        <v>0.004913401302</v>
      </c>
      <c r="M1167" s="3" t="s">
        <v>2139</v>
      </c>
      <c r="N1167" s="3">
        <f t="shared" ref="N1167:N1169" si="156">0.5/40.705</f>
        <v>0.01228350326</v>
      </c>
    </row>
    <row r="1168" ht="15.75" customHeight="1">
      <c r="A1168" s="3">
        <v>1092.0</v>
      </c>
      <c r="B1168" s="3" t="s">
        <v>3553</v>
      </c>
      <c r="C1168" s="3" t="s">
        <v>3557</v>
      </c>
      <c r="D1168" s="3" t="s">
        <v>3558</v>
      </c>
      <c r="E1168" s="3" t="s">
        <v>3559</v>
      </c>
      <c r="K1168" s="3" t="s">
        <v>3556</v>
      </c>
      <c r="L1168" s="3">
        <f t="shared" si="155"/>
        <v>0.004913401302</v>
      </c>
      <c r="M1168" s="3" t="s">
        <v>2139</v>
      </c>
      <c r="N1168" s="3">
        <f t="shared" si="156"/>
        <v>0.01228350326</v>
      </c>
    </row>
    <row r="1169" ht="15.75" customHeight="1">
      <c r="A1169" s="3">
        <v>1093.0</v>
      </c>
      <c r="B1169" s="3" t="s">
        <v>3560</v>
      </c>
      <c r="C1169" s="3" t="s">
        <v>3554</v>
      </c>
      <c r="D1169" s="3" t="s">
        <v>3555</v>
      </c>
      <c r="E1169" s="3" t="s">
        <v>1104</v>
      </c>
      <c r="F1169" s="3" t="s">
        <v>1105</v>
      </c>
      <c r="G1169" s="3">
        <v>198.17</v>
      </c>
      <c r="H1169" s="3">
        <v>6.0</v>
      </c>
      <c r="I1169" s="3">
        <v>13.0</v>
      </c>
      <c r="J1169" s="3">
        <v>0.0</v>
      </c>
      <c r="K1169" s="3" t="s">
        <v>3556</v>
      </c>
      <c r="L1169" s="3">
        <f t="shared" si="155"/>
        <v>0.004913401302</v>
      </c>
      <c r="M1169" s="3" t="s">
        <v>2139</v>
      </c>
      <c r="N1169" s="3">
        <f t="shared" si="156"/>
        <v>0.01228350326</v>
      </c>
    </row>
    <row r="1170" ht="15.75" customHeight="1">
      <c r="A1170" s="3">
        <v>1094.0</v>
      </c>
      <c r="B1170" s="3" t="s">
        <v>3561</v>
      </c>
      <c r="C1170" s="3" t="s">
        <v>348</v>
      </c>
      <c r="D1170" s="3" t="s">
        <v>314</v>
      </c>
      <c r="E1170" s="3" t="s">
        <v>2863</v>
      </c>
      <c r="K1170" s="3" t="s">
        <v>613</v>
      </c>
      <c r="M1170" s="3" t="s">
        <v>3562</v>
      </c>
      <c r="O1170" s="3" t="s">
        <v>95</v>
      </c>
      <c r="Q1170" s="3" t="s">
        <v>930</v>
      </c>
      <c r="S1170" s="3" t="s">
        <v>948</v>
      </c>
      <c r="U1170" s="3" t="s">
        <v>484</v>
      </c>
      <c r="W1170" s="3" t="s">
        <v>280</v>
      </c>
      <c r="Y1170" s="3" t="s">
        <v>3449</v>
      </c>
      <c r="AA1170" s="3" t="s">
        <v>536</v>
      </c>
      <c r="AC1170" s="3" t="s">
        <v>2067</v>
      </c>
      <c r="AE1170" s="3" t="s">
        <v>3080</v>
      </c>
      <c r="AG1170" s="3" t="s">
        <v>476</v>
      </c>
      <c r="AI1170" s="3" t="s">
        <v>477</v>
      </c>
      <c r="AK1170" s="3" t="s">
        <v>397</v>
      </c>
      <c r="AM1170" s="3" t="s">
        <v>3450</v>
      </c>
      <c r="AO1170" s="3" t="s">
        <v>1741</v>
      </c>
      <c r="AQ1170" s="3" t="s">
        <v>787</v>
      </c>
      <c r="AS1170" s="3" t="s">
        <v>3451</v>
      </c>
      <c r="AU1170" s="3" t="s">
        <v>1288</v>
      </c>
    </row>
    <row r="1171" ht="15.75" customHeight="1">
      <c r="A1171" s="3">
        <v>1095.0</v>
      </c>
      <c r="B1171" s="3" t="s">
        <v>3561</v>
      </c>
      <c r="C1171" s="3" t="s">
        <v>348</v>
      </c>
      <c r="D1171" s="3" t="s">
        <v>314</v>
      </c>
      <c r="E1171" s="3" t="s">
        <v>2865</v>
      </c>
      <c r="K1171" s="3" t="s">
        <v>613</v>
      </c>
      <c r="M1171" s="3" t="s">
        <v>3562</v>
      </c>
      <c r="O1171" s="3" t="s">
        <v>95</v>
      </c>
      <c r="Q1171" s="3" t="s">
        <v>930</v>
      </c>
      <c r="S1171" s="3" t="s">
        <v>948</v>
      </c>
      <c r="U1171" s="3" t="s">
        <v>484</v>
      </c>
      <c r="W1171" s="3" t="s">
        <v>280</v>
      </c>
      <c r="Y1171" s="3" t="s">
        <v>3449</v>
      </c>
      <c r="AA1171" s="3" t="s">
        <v>536</v>
      </c>
      <c r="AC1171" s="3" t="s">
        <v>2067</v>
      </c>
      <c r="AE1171" s="3" t="s">
        <v>3080</v>
      </c>
      <c r="AG1171" s="3" t="s">
        <v>476</v>
      </c>
      <c r="AI1171" s="3" t="s">
        <v>477</v>
      </c>
      <c r="AK1171" s="3" t="s">
        <v>397</v>
      </c>
      <c r="AM1171" s="3" t="s">
        <v>3450</v>
      </c>
      <c r="AO1171" s="3" t="s">
        <v>1741</v>
      </c>
      <c r="AQ1171" s="3" t="s">
        <v>787</v>
      </c>
      <c r="AS1171" s="3" t="s">
        <v>3451</v>
      </c>
      <c r="AU1171" s="3" t="s">
        <v>1288</v>
      </c>
    </row>
    <row r="1172" ht="15.75" customHeight="1">
      <c r="A1172" s="3">
        <v>1096.0</v>
      </c>
      <c r="B1172" s="3" t="s">
        <v>3563</v>
      </c>
      <c r="C1172" s="3" t="s">
        <v>3447</v>
      </c>
      <c r="D1172" s="3" t="s">
        <v>333</v>
      </c>
      <c r="E1172" s="3" t="s">
        <v>2863</v>
      </c>
      <c r="K1172" s="3" t="s">
        <v>315</v>
      </c>
      <c r="M1172" s="3" t="s">
        <v>3448</v>
      </c>
      <c r="O1172" s="3" t="s">
        <v>316</v>
      </c>
      <c r="Q1172" s="3" t="s">
        <v>319</v>
      </c>
    </row>
    <row r="1173" ht="15.75" customHeight="1">
      <c r="A1173" s="3">
        <v>1097.0</v>
      </c>
      <c r="B1173" s="3" t="s">
        <v>3563</v>
      </c>
      <c r="C1173" s="3" t="s">
        <v>3453</v>
      </c>
      <c r="D1173" s="3" t="s">
        <v>3454</v>
      </c>
      <c r="E1173" s="3" t="s">
        <v>2865</v>
      </c>
      <c r="K1173" s="3" t="s">
        <v>3452</v>
      </c>
      <c r="M1173" s="3" t="s">
        <v>3448</v>
      </c>
      <c r="O1173" s="3" t="s">
        <v>955</v>
      </c>
      <c r="Q1173" s="3" t="s">
        <v>319</v>
      </c>
    </row>
    <row r="1174" ht="15.75" customHeight="1">
      <c r="A1174" s="3">
        <v>1098.0</v>
      </c>
      <c r="B1174" s="3" t="s">
        <v>3564</v>
      </c>
      <c r="C1174" s="3" t="s">
        <v>3565</v>
      </c>
      <c r="D1174" s="3" t="s">
        <v>3566</v>
      </c>
      <c r="E1174" s="3" t="s">
        <v>3127</v>
      </c>
      <c r="K1174" s="3" t="s">
        <v>3484</v>
      </c>
      <c r="M1174" s="3" t="s">
        <v>3567</v>
      </c>
    </row>
    <row r="1175" ht="15.75" customHeight="1">
      <c r="A1175" s="3">
        <v>1099.0</v>
      </c>
      <c r="B1175" s="3" t="s">
        <v>3564</v>
      </c>
      <c r="C1175" s="3" t="s">
        <v>3565</v>
      </c>
      <c r="D1175" s="3" t="s">
        <v>3566</v>
      </c>
      <c r="E1175" s="3" t="s">
        <v>2859</v>
      </c>
      <c r="K1175" s="3" t="s">
        <v>3484</v>
      </c>
      <c r="M1175" s="3" t="s">
        <v>3567</v>
      </c>
    </row>
    <row r="1176" ht="15.75" customHeight="1">
      <c r="A1176" s="3">
        <v>1100.0</v>
      </c>
      <c r="B1176" s="3" t="s">
        <v>3568</v>
      </c>
      <c r="C1176" s="3" t="s">
        <v>2605</v>
      </c>
      <c r="D1176" s="3" t="s">
        <v>3569</v>
      </c>
      <c r="E1176" s="3" t="s">
        <v>3570</v>
      </c>
      <c r="K1176" s="3" t="s">
        <v>233</v>
      </c>
      <c r="M1176" s="3" t="s">
        <v>2608</v>
      </c>
      <c r="O1176" s="3" t="s">
        <v>2609</v>
      </c>
      <c r="Q1176" s="3" t="s">
        <v>235</v>
      </c>
      <c r="S1176" s="3" t="s">
        <v>692</v>
      </c>
      <c r="U1176" s="3" t="s">
        <v>163</v>
      </c>
      <c r="W1176" s="3" t="s">
        <v>3571</v>
      </c>
      <c r="Y1176" s="3" t="s">
        <v>170</v>
      </c>
      <c r="AA1176" s="3" t="s">
        <v>2612</v>
      </c>
      <c r="AC1176" s="3" t="s">
        <v>2613</v>
      </c>
      <c r="AE1176" s="3" t="s">
        <v>831</v>
      </c>
    </row>
    <row r="1177" ht="15.75" customHeight="1">
      <c r="A1177" s="3">
        <v>1101.0</v>
      </c>
      <c r="B1177" s="3" t="s">
        <v>3568</v>
      </c>
      <c r="C1177" s="3" t="s">
        <v>2605</v>
      </c>
      <c r="D1177" s="3" t="s">
        <v>3569</v>
      </c>
      <c r="E1177" s="3" t="s">
        <v>3570</v>
      </c>
      <c r="K1177" s="3" t="s">
        <v>233</v>
      </c>
      <c r="M1177" s="3" t="s">
        <v>2608</v>
      </c>
      <c r="O1177" s="3" t="s">
        <v>2609</v>
      </c>
      <c r="Q1177" s="3" t="s">
        <v>235</v>
      </c>
      <c r="S1177" s="3" t="s">
        <v>692</v>
      </c>
      <c r="U1177" s="3" t="s">
        <v>163</v>
      </c>
      <c r="W1177" s="3" t="s">
        <v>3571</v>
      </c>
      <c r="Y1177" s="3" t="s">
        <v>170</v>
      </c>
      <c r="AA1177" s="3" t="s">
        <v>2612</v>
      </c>
      <c r="AC1177" s="3" t="s">
        <v>2613</v>
      </c>
      <c r="AE1177" s="3" t="s">
        <v>3572</v>
      </c>
    </row>
    <row r="1178" ht="15.75" customHeight="1">
      <c r="A1178" s="3">
        <v>1102.0</v>
      </c>
      <c r="B1178" s="3" t="s">
        <v>3573</v>
      </c>
      <c r="C1178" s="3" t="s">
        <v>3574</v>
      </c>
      <c r="D1178" s="3" t="s">
        <v>3558</v>
      </c>
      <c r="E1178" s="3" t="s">
        <v>2872</v>
      </c>
      <c r="F1178" s="3" t="s">
        <v>2874</v>
      </c>
      <c r="G1178" s="3">
        <v>450.7</v>
      </c>
      <c r="H1178" s="3">
        <v>10.9</v>
      </c>
      <c r="I1178" s="3">
        <v>34.1</v>
      </c>
      <c r="J1178" s="3">
        <v>696.0</v>
      </c>
      <c r="K1178" s="3" t="s">
        <v>1170</v>
      </c>
      <c r="M1178" s="3" t="s">
        <v>3575</v>
      </c>
      <c r="O1178" s="3" t="s">
        <v>3576</v>
      </c>
      <c r="Q1178" s="3" t="s">
        <v>3577</v>
      </c>
      <c r="S1178" s="3" t="s">
        <v>405</v>
      </c>
      <c r="U1178" s="3" t="s">
        <v>3578</v>
      </c>
      <c r="W1178" s="3" t="s">
        <v>327</v>
      </c>
    </row>
    <row r="1179" ht="15.75" customHeight="1">
      <c r="A1179" s="3">
        <v>1102.0</v>
      </c>
      <c r="B1179" s="3" t="s">
        <v>3573</v>
      </c>
      <c r="C1179" s="3" t="s">
        <v>3574</v>
      </c>
      <c r="D1179" s="3" t="s">
        <v>3558</v>
      </c>
      <c r="E1179" s="3" t="s">
        <v>3579</v>
      </c>
      <c r="K1179" s="3" t="s">
        <v>1170</v>
      </c>
      <c r="M1179" s="3" t="s">
        <v>3575</v>
      </c>
      <c r="O1179" s="3" t="s">
        <v>3576</v>
      </c>
      <c r="Q1179" s="3" t="s">
        <v>3577</v>
      </c>
      <c r="S1179" s="3" t="s">
        <v>405</v>
      </c>
      <c r="U1179" s="3" t="s">
        <v>3578</v>
      </c>
      <c r="W1179" s="3" t="s">
        <v>327</v>
      </c>
    </row>
    <row r="1180" ht="15.75" customHeight="1">
      <c r="A1180" s="3">
        <v>1103.0</v>
      </c>
      <c r="B1180" s="3" t="s">
        <v>3580</v>
      </c>
      <c r="C1180" s="3" t="s">
        <v>3581</v>
      </c>
      <c r="D1180" s="3" t="s">
        <v>3582</v>
      </c>
      <c r="E1180" s="3" t="s">
        <v>2875</v>
      </c>
      <c r="F1180" s="3" t="s">
        <v>2876</v>
      </c>
      <c r="G1180" s="3">
        <v>430.5</v>
      </c>
      <c r="H1180" s="3">
        <v>2.0</v>
      </c>
      <c r="I1180" s="3">
        <v>104.0</v>
      </c>
      <c r="J1180" s="3">
        <v>926.0</v>
      </c>
      <c r="K1180" s="3" t="s">
        <v>3567</v>
      </c>
      <c r="M1180" s="3" t="s">
        <v>2946</v>
      </c>
      <c r="O1180" s="3" t="s">
        <v>3484</v>
      </c>
    </row>
    <row r="1181" ht="15.75" customHeight="1">
      <c r="A1181" s="3">
        <v>1103.0</v>
      </c>
      <c r="B1181" s="3" t="s">
        <v>3580</v>
      </c>
      <c r="C1181" s="3" t="s">
        <v>3581</v>
      </c>
      <c r="D1181" s="3" t="s">
        <v>3582</v>
      </c>
      <c r="K1181" s="3" t="s">
        <v>3567</v>
      </c>
      <c r="M1181" s="3" t="s">
        <v>2946</v>
      </c>
      <c r="O1181" s="3" t="s">
        <v>3484</v>
      </c>
    </row>
    <row r="1182" ht="15.75" customHeight="1">
      <c r="A1182" s="3">
        <v>1104.0</v>
      </c>
      <c r="B1182" s="3" t="s">
        <v>3580</v>
      </c>
      <c r="C1182" s="3" t="s">
        <v>3583</v>
      </c>
      <c r="D1182" s="3" t="s">
        <v>3584</v>
      </c>
      <c r="K1182" s="3" t="s">
        <v>3567</v>
      </c>
      <c r="M1182" s="3" t="s">
        <v>2946</v>
      </c>
      <c r="O1182" s="3" t="s">
        <v>3484</v>
      </c>
    </row>
    <row r="1183" ht="15.75" customHeight="1">
      <c r="A1183" s="3">
        <v>1105.0</v>
      </c>
      <c r="B1183" s="3" t="s">
        <v>3585</v>
      </c>
      <c r="C1183" s="3" t="s">
        <v>3581</v>
      </c>
      <c r="D1183" s="3" t="s">
        <v>3582</v>
      </c>
      <c r="E1183" s="3" t="s">
        <v>3586</v>
      </c>
      <c r="K1183" s="3" t="s">
        <v>320</v>
      </c>
    </row>
    <row r="1184" ht="15.75" customHeight="1">
      <c r="A1184" s="3">
        <v>1106.0</v>
      </c>
      <c r="B1184" s="3" t="s">
        <v>3585</v>
      </c>
      <c r="C1184" s="3" t="s">
        <v>3583</v>
      </c>
      <c r="D1184" s="3" t="s">
        <v>3584</v>
      </c>
      <c r="E1184" s="3" t="s">
        <v>3586</v>
      </c>
      <c r="F1184" s="3" t="s">
        <v>3587</v>
      </c>
      <c r="G1184" s="3">
        <v>303.33</v>
      </c>
      <c r="H1184" s="3">
        <v>2.8</v>
      </c>
      <c r="I1184" s="3">
        <v>76.4</v>
      </c>
      <c r="J1184" s="3">
        <v>348.0</v>
      </c>
      <c r="K1184" s="3" t="s">
        <v>320</v>
      </c>
    </row>
    <row r="1185" ht="15.75" customHeight="1">
      <c r="A1185" s="3">
        <v>1107.0</v>
      </c>
      <c r="B1185" s="3" t="s">
        <v>3588</v>
      </c>
      <c r="C1185" s="3" t="s">
        <v>3589</v>
      </c>
      <c r="D1185" s="3" t="s">
        <v>3590</v>
      </c>
      <c r="K1185" s="3" t="s">
        <v>233</v>
      </c>
      <c r="M1185" s="3" t="s">
        <v>958</v>
      </c>
      <c r="O1185" s="3" t="s">
        <v>3591</v>
      </c>
      <c r="Q1185" s="3" t="s">
        <v>2140</v>
      </c>
      <c r="S1185" s="3" t="s">
        <v>168</v>
      </c>
      <c r="U1185" s="3" t="s">
        <v>2138</v>
      </c>
      <c r="W1185" s="3" t="s">
        <v>235</v>
      </c>
      <c r="Y1185" s="3" t="s">
        <v>1102</v>
      </c>
    </row>
    <row r="1186" ht="15.75" customHeight="1">
      <c r="A1186" s="3">
        <v>1108.0</v>
      </c>
      <c r="B1186" s="3" t="s">
        <v>3588</v>
      </c>
      <c r="C1186" s="3" t="s">
        <v>3589</v>
      </c>
      <c r="D1186" s="3" t="s">
        <v>3590</v>
      </c>
      <c r="K1186" s="3" t="s">
        <v>233</v>
      </c>
      <c r="M1186" s="3" t="s">
        <v>958</v>
      </c>
      <c r="O1186" s="3" t="s">
        <v>3591</v>
      </c>
      <c r="Q1186" s="3" t="s">
        <v>2140</v>
      </c>
      <c r="S1186" s="3" t="s">
        <v>168</v>
      </c>
      <c r="U1186" s="3" t="s">
        <v>2138</v>
      </c>
      <c r="W1186" s="3" t="s">
        <v>235</v>
      </c>
      <c r="Y1186" s="3" t="s">
        <v>1102</v>
      </c>
    </row>
    <row r="1187" ht="15.75" customHeight="1">
      <c r="A1187" s="3">
        <v>1109.0</v>
      </c>
      <c r="B1187" s="3" t="s">
        <v>3592</v>
      </c>
      <c r="C1187" s="3" t="s">
        <v>3593</v>
      </c>
      <c r="D1187" s="3" t="s">
        <v>3594</v>
      </c>
      <c r="E1187" s="3" t="s">
        <v>3595</v>
      </c>
      <c r="K1187" s="3" t="s">
        <v>3596</v>
      </c>
      <c r="M1187" s="3" t="s">
        <v>3597</v>
      </c>
      <c r="O1187" s="3" t="s">
        <v>344</v>
      </c>
      <c r="Q1187" s="3" t="s">
        <v>513</v>
      </c>
      <c r="S1187" s="3" t="s">
        <v>494</v>
      </c>
      <c r="U1187" s="3" t="s">
        <v>630</v>
      </c>
      <c r="W1187" s="3" t="s">
        <v>477</v>
      </c>
      <c r="Y1187" s="3" t="s">
        <v>504</v>
      </c>
      <c r="AA1187" s="3" t="s">
        <v>2409</v>
      </c>
      <c r="AC1187" s="3" t="s">
        <v>1270</v>
      </c>
      <c r="AE1187" s="3" t="s">
        <v>1819</v>
      </c>
      <c r="AG1187" s="3" t="s">
        <v>644</v>
      </c>
      <c r="AI1187" s="3" t="s">
        <v>2881</v>
      </c>
      <c r="AK1187" s="3" t="s">
        <v>1193</v>
      </c>
    </row>
    <row r="1188" ht="15.75" customHeight="1">
      <c r="A1188" s="3">
        <v>1110.0</v>
      </c>
      <c r="B1188" s="3" t="s">
        <v>3598</v>
      </c>
      <c r="C1188" s="3" t="s">
        <v>3599</v>
      </c>
      <c r="D1188" s="3" t="s">
        <v>3600</v>
      </c>
      <c r="E1188" s="3" t="s">
        <v>3595</v>
      </c>
      <c r="F1188" s="3" t="s">
        <v>3601</v>
      </c>
      <c r="G1188" s="3">
        <v>723.8</v>
      </c>
      <c r="H1188" s="3">
        <v>4.0</v>
      </c>
      <c r="I1188" s="3">
        <v>51.0</v>
      </c>
      <c r="J1188" s="3">
        <v>0.0</v>
      </c>
      <c r="K1188" s="3" t="s">
        <v>3602</v>
      </c>
      <c r="M1188" s="3" t="s">
        <v>227</v>
      </c>
      <c r="O1188" s="3" t="s">
        <v>2466</v>
      </c>
      <c r="Q1188" s="3" t="s">
        <v>3603</v>
      </c>
      <c r="S1188" s="3" t="s">
        <v>1259</v>
      </c>
      <c r="U1188" s="3" t="s">
        <v>3604</v>
      </c>
      <c r="W1188" s="3" t="s">
        <v>3605</v>
      </c>
      <c r="Y1188" s="3" t="s">
        <v>120</v>
      </c>
    </row>
    <row r="1189" ht="15.75" customHeight="1">
      <c r="A1189" s="3">
        <v>1111.0</v>
      </c>
      <c r="B1189" s="3" t="s">
        <v>3598</v>
      </c>
      <c r="C1189" s="3" t="s">
        <v>3599</v>
      </c>
      <c r="D1189" s="3" t="s">
        <v>3600</v>
      </c>
      <c r="E1189" s="3" t="s">
        <v>3606</v>
      </c>
      <c r="K1189" s="3" t="s">
        <v>3602</v>
      </c>
      <c r="M1189" s="3" t="s">
        <v>227</v>
      </c>
      <c r="O1189" s="3" t="s">
        <v>865</v>
      </c>
      <c r="Q1189" s="3" t="s">
        <v>3603</v>
      </c>
      <c r="S1189" s="3" t="s">
        <v>1259</v>
      </c>
      <c r="U1189" s="3" t="s">
        <v>3604</v>
      </c>
      <c r="W1189" s="3" t="s">
        <v>3605</v>
      </c>
      <c r="Y1189" s="3" t="s">
        <v>120</v>
      </c>
    </row>
    <row r="1190" ht="15.75" customHeight="1">
      <c r="A1190" s="3">
        <v>1112.0</v>
      </c>
      <c r="B1190" s="3" t="s">
        <v>3607</v>
      </c>
      <c r="C1190" s="3" t="s">
        <v>3608</v>
      </c>
      <c r="D1190" s="3" t="s">
        <v>3609</v>
      </c>
      <c r="E1190" s="3" t="s">
        <v>3606</v>
      </c>
      <c r="K1190" s="3" t="s">
        <v>2648</v>
      </c>
      <c r="M1190" s="3" t="s">
        <v>156</v>
      </c>
      <c r="O1190" s="3" t="s">
        <v>82</v>
      </c>
      <c r="Q1190" s="3" t="s">
        <v>996</v>
      </c>
    </row>
    <row r="1191" ht="15.75" customHeight="1">
      <c r="A1191" s="3">
        <v>1113.0</v>
      </c>
      <c r="B1191" s="3" t="s">
        <v>3607</v>
      </c>
      <c r="C1191" s="3" t="s">
        <v>3608</v>
      </c>
      <c r="D1191" s="3" t="s">
        <v>3609</v>
      </c>
      <c r="E1191" s="3" t="s">
        <v>2929</v>
      </c>
      <c r="F1191" s="3" t="s">
        <v>2992</v>
      </c>
      <c r="G1191" s="3">
        <v>183.2</v>
      </c>
      <c r="H1191" s="3">
        <v>-1.4</v>
      </c>
      <c r="I1191" s="3">
        <v>72.7</v>
      </c>
      <c r="J1191" s="3">
        <v>154.0</v>
      </c>
      <c r="K1191" s="3" t="s">
        <v>2648</v>
      </c>
      <c r="M1191" s="3" t="s">
        <v>156</v>
      </c>
      <c r="O1191" s="3" t="s">
        <v>82</v>
      </c>
      <c r="Q1191" s="3" t="s">
        <v>996</v>
      </c>
    </row>
    <row r="1192" ht="15.75" customHeight="1">
      <c r="A1192" s="3">
        <v>1113.0</v>
      </c>
      <c r="B1192" s="3" t="s">
        <v>3607</v>
      </c>
      <c r="C1192" s="3" t="s">
        <v>3608</v>
      </c>
      <c r="D1192" s="3" t="s">
        <v>3609</v>
      </c>
      <c r="E1192" s="3" t="s">
        <v>3610</v>
      </c>
      <c r="K1192" s="3" t="s">
        <v>2648</v>
      </c>
      <c r="M1192" s="3" t="s">
        <v>156</v>
      </c>
      <c r="O1192" s="3" t="s">
        <v>82</v>
      </c>
      <c r="Q1192" s="3" t="s">
        <v>996</v>
      </c>
    </row>
    <row r="1193" ht="15.75" customHeight="1">
      <c r="A1193" s="3">
        <v>1114.0</v>
      </c>
      <c r="B1193" s="3" t="s">
        <v>3611</v>
      </c>
      <c r="C1193" s="3" t="s">
        <v>3608</v>
      </c>
      <c r="D1193" s="3" t="s">
        <v>3609</v>
      </c>
      <c r="E1193" s="3" t="s">
        <v>3610</v>
      </c>
      <c r="K1193" s="3" t="s">
        <v>2648</v>
      </c>
      <c r="M1193" s="3" t="s">
        <v>156</v>
      </c>
      <c r="O1193" s="3" t="s">
        <v>82</v>
      </c>
      <c r="Q1193" s="3" t="s">
        <v>996</v>
      </c>
    </row>
    <row r="1194" ht="15.75" customHeight="1">
      <c r="A1194" s="3">
        <v>1115.0</v>
      </c>
      <c r="B1194" s="3" t="s">
        <v>3611</v>
      </c>
      <c r="C1194" s="3" t="s">
        <v>3612</v>
      </c>
      <c r="D1194" s="3" t="s">
        <v>195</v>
      </c>
      <c r="E1194" s="3" t="s">
        <v>3613</v>
      </c>
      <c r="K1194" s="3" t="s">
        <v>2648</v>
      </c>
      <c r="M1194" s="3" t="s">
        <v>156</v>
      </c>
      <c r="O1194" s="3" t="s">
        <v>82</v>
      </c>
      <c r="Q1194" s="3" t="s">
        <v>996</v>
      </c>
    </row>
    <row r="1195" ht="15.75" customHeight="1">
      <c r="A1195" s="3">
        <v>1116.0</v>
      </c>
      <c r="B1195" s="3" t="s">
        <v>3614</v>
      </c>
      <c r="C1195" s="3" t="s">
        <v>3615</v>
      </c>
      <c r="D1195" s="3" t="s">
        <v>643</v>
      </c>
      <c r="K1195" s="3" t="s">
        <v>143</v>
      </c>
      <c r="M1195" s="3" t="s">
        <v>3616</v>
      </c>
    </row>
    <row r="1196" ht="15.75" customHeight="1">
      <c r="A1196" s="3">
        <v>1117.0</v>
      </c>
      <c r="B1196" s="3" t="s">
        <v>3614</v>
      </c>
      <c r="C1196" s="3" t="s">
        <v>3617</v>
      </c>
      <c r="D1196" s="3" t="s">
        <v>2634</v>
      </c>
      <c r="E1196" s="3" t="s">
        <v>3618</v>
      </c>
      <c r="F1196" s="3" t="s">
        <v>3619</v>
      </c>
      <c r="G1196" s="3">
        <v>211.33</v>
      </c>
      <c r="H1196" s="3">
        <v>1.9</v>
      </c>
      <c r="I1196" s="3">
        <v>79.2</v>
      </c>
      <c r="J1196" s="3">
        <v>188.0</v>
      </c>
      <c r="K1196" s="3" t="s">
        <v>143</v>
      </c>
      <c r="M1196" s="3" t="s">
        <v>3616</v>
      </c>
    </row>
    <row r="1197" ht="15.75" customHeight="1">
      <c r="A1197" s="3">
        <v>1118.0</v>
      </c>
      <c r="B1197" s="3" t="s">
        <v>3614</v>
      </c>
      <c r="C1197" s="3" t="s">
        <v>3190</v>
      </c>
      <c r="D1197" s="3" t="s">
        <v>3190</v>
      </c>
      <c r="E1197" s="3" t="s">
        <v>3618</v>
      </c>
      <c r="F1197" s="3" t="s">
        <v>3619</v>
      </c>
      <c r="G1197" s="3">
        <v>211.33</v>
      </c>
      <c r="H1197" s="3">
        <v>1.9</v>
      </c>
      <c r="I1197" s="3">
        <v>79.2</v>
      </c>
      <c r="J1197" s="3">
        <v>188.0</v>
      </c>
      <c r="K1197" s="3" t="s">
        <v>143</v>
      </c>
      <c r="M1197" s="3" t="s">
        <v>3616</v>
      </c>
    </row>
    <row r="1198" ht="15.75" customHeight="1">
      <c r="A1198" s="3">
        <v>1119.0</v>
      </c>
      <c r="B1198" s="3" t="s">
        <v>3614</v>
      </c>
      <c r="C1198" s="3" t="s">
        <v>3620</v>
      </c>
      <c r="D1198" s="3" t="s">
        <v>3620</v>
      </c>
      <c r="E1198" s="3" t="s">
        <v>3621</v>
      </c>
      <c r="F1198" s="3" t="s">
        <v>3622</v>
      </c>
      <c r="G1198" s="3">
        <v>284.2</v>
      </c>
      <c r="H1198" s="3">
        <v>4.0</v>
      </c>
      <c r="I1198" s="3">
        <v>16.0</v>
      </c>
      <c r="J1198" s="3">
        <v>0.0</v>
      </c>
      <c r="K1198" s="3" t="s">
        <v>143</v>
      </c>
      <c r="M1198" s="3" t="s">
        <v>3616</v>
      </c>
    </row>
    <row r="1199" ht="15.75" customHeight="1">
      <c r="A1199" s="3">
        <v>1120.0</v>
      </c>
      <c r="B1199" s="3" t="s">
        <v>3614</v>
      </c>
      <c r="C1199" s="3" t="s">
        <v>3623</v>
      </c>
      <c r="D1199" s="3" t="s">
        <v>3623</v>
      </c>
      <c r="E1199" s="3" t="s">
        <v>3621</v>
      </c>
      <c r="F1199" s="3" t="s">
        <v>3622</v>
      </c>
      <c r="G1199" s="3">
        <v>284.2</v>
      </c>
      <c r="H1199" s="3">
        <v>4.0</v>
      </c>
      <c r="I1199" s="3">
        <v>16.0</v>
      </c>
      <c r="J1199" s="3">
        <v>0.0</v>
      </c>
      <c r="K1199" s="3" t="s">
        <v>143</v>
      </c>
      <c r="M1199" s="3" t="s">
        <v>3616</v>
      </c>
    </row>
    <row r="1200" ht="15.75" customHeight="1">
      <c r="A1200" s="3">
        <v>1121.0</v>
      </c>
      <c r="B1200" s="3" t="s">
        <v>3614</v>
      </c>
      <c r="C1200" s="3" t="s">
        <v>1116</v>
      </c>
      <c r="D1200" s="3" t="s">
        <v>3185</v>
      </c>
      <c r="E1200" s="3" t="s">
        <v>3624</v>
      </c>
      <c r="K1200" s="3" t="s">
        <v>143</v>
      </c>
      <c r="M1200" s="3" t="s">
        <v>3616</v>
      </c>
    </row>
    <row r="1201" ht="15.75" customHeight="1">
      <c r="A1201" s="3">
        <v>1122.0</v>
      </c>
      <c r="B1201" s="3" t="s">
        <v>3614</v>
      </c>
      <c r="C1201" s="3" t="s">
        <v>3625</v>
      </c>
      <c r="D1201" s="3" t="s">
        <v>2572</v>
      </c>
      <c r="E1201" s="3" t="s">
        <v>3624</v>
      </c>
      <c r="F1201" s="3" t="s">
        <v>3626</v>
      </c>
      <c r="G1201" s="3">
        <v>3951.0</v>
      </c>
      <c r="H1201" s="3">
        <v>-16.7</v>
      </c>
      <c r="I1201" s="3">
        <v>1690.0</v>
      </c>
      <c r="J1201" s="3">
        <v>9620.0</v>
      </c>
      <c r="K1201" s="3" t="s">
        <v>143</v>
      </c>
      <c r="M1201" s="3" t="s">
        <v>3616</v>
      </c>
    </row>
    <row r="1202" ht="15.75" customHeight="1">
      <c r="A1202" s="3">
        <v>1123.0</v>
      </c>
      <c r="B1202" s="3" t="s">
        <v>3614</v>
      </c>
      <c r="C1202" s="3" t="s">
        <v>1913</v>
      </c>
      <c r="D1202" s="3" t="s">
        <v>1048</v>
      </c>
      <c r="E1202" s="3" t="s">
        <v>3627</v>
      </c>
      <c r="K1202" s="3" t="s">
        <v>143</v>
      </c>
      <c r="M1202" s="3" t="s">
        <v>3616</v>
      </c>
    </row>
    <row r="1203" ht="15.75" customHeight="1">
      <c r="A1203" s="3">
        <v>1123.0</v>
      </c>
      <c r="B1203" s="3" t="s">
        <v>3614</v>
      </c>
      <c r="C1203" s="3" t="s">
        <v>1913</v>
      </c>
      <c r="D1203" s="3" t="s">
        <v>1048</v>
      </c>
      <c r="E1203" s="3" t="s">
        <v>2940</v>
      </c>
      <c r="F1203" s="3" t="s">
        <v>2945</v>
      </c>
      <c r="G1203" s="3">
        <v>810.4</v>
      </c>
      <c r="H1203" s="3">
        <v>3.8</v>
      </c>
      <c r="I1203" s="3">
        <v>158.0</v>
      </c>
      <c r="J1203" s="3">
        <v>1440.0</v>
      </c>
      <c r="K1203" s="3" t="s">
        <v>143</v>
      </c>
      <c r="M1203" s="3" t="s">
        <v>3616</v>
      </c>
    </row>
    <row r="1204" ht="15.75" customHeight="1">
      <c r="A1204" s="3">
        <v>1124.0</v>
      </c>
      <c r="B1204" s="3" t="s">
        <v>3628</v>
      </c>
      <c r="C1204" s="3" t="s">
        <v>3629</v>
      </c>
      <c r="D1204" s="3" t="s">
        <v>3630</v>
      </c>
      <c r="E1204" s="3" t="s">
        <v>2972</v>
      </c>
      <c r="F1204" s="3" t="s">
        <v>2973</v>
      </c>
      <c r="G1204" s="3">
        <v>165.62</v>
      </c>
      <c r="H1204" s="3">
        <v>4.0</v>
      </c>
      <c r="I1204" s="3">
        <v>10.0</v>
      </c>
      <c r="J1204" s="3">
        <v>0.0</v>
      </c>
      <c r="K1204" s="3" t="s">
        <v>83</v>
      </c>
      <c r="M1204" s="3" t="s">
        <v>78</v>
      </c>
      <c r="O1204" s="3" t="s">
        <v>82</v>
      </c>
      <c r="Q1204" s="3" t="s">
        <v>278</v>
      </c>
      <c r="S1204" s="3" t="s">
        <v>467</v>
      </c>
      <c r="U1204" s="3" t="s">
        <v>120</v>
      </c>
      <c r="W1204" s="3" t="s">
        <v>3631</v>
      </c>
    </row>
    <row r="1205" ht="15.75" customHeight="1">
      <c r="A1205" s="3">
        <v>1125.0</v>
      </c>
      <c r="B1205" s="3" t="s">
        <v>3628</v>
      </c>
      <c r="C1205" s="3" t="s">
        <v>3629</v>
      </c>
      <c r="D1205" s="3" t="s">
        <v>3630</v>
      </c>
      <c r="E1205" s="3" t="s">
        <v>3627</v>
      </c>
      <c r="F1205" s="3" t="s">
        <v>3632</v>
      </c>
      <c r="G1205" s="3">
        <v>452.6</v>
      </c>
      <c r="H1205" s="3">
        <v>5.2</v>
      </c>
      <c r="I1205" s="3">
        <v>78.9</v>
      </c>
      <c r="J1205" s="3">
        <v>619.0</v>
      </c>
      <c r="K1205" s="3" t="s">
        <v>83</v>
      </c>
      <c r="M1205" s="3" t="s">
        <v>78</v>
      </c>
      <c r="O1205" s="3" t="s">
        <v>82</v>
      </c>
      <c r="Q1205" s="3" t="s">
        <v>278</v>
      </c>
      <c r="S1205" s="3" t="s">
        <v>467</v>
      </c>
      <c r="U1205" s="3" t="s">
        <v>120</v>
      </c>
      <c r="W1205" s="3" t="s">
        <v>3631</v>
      </c>
    </row>
    <row r="1206" ht="15.75" customHeight="1">
      <c r="A1206" s="3">
        <v>1126.0</v>
      </c>
      <c r="B1206" s="3" t="s">
        <v>3633</v>
      </c>
      <c r="C1206" s="3" t="s">
        <v>3634</v>
      </c>
      <c r="E1206" s="3" t="s">
        <v>3502</v>
      </c>
      <c r="F1206" s="3" t="s">
        <v>3503</v>
      </c>
      <c r="G1206" s="3">
        <v>337.39</v>
      </c>
      <c r="H1206" s="3">
        <v>6.0</v>
      </c>
      <c r="I1206" s="3">
        <v>22.0</v>
      </c>
      <c r="J1206" s="3">
        <v>0.0</v>
      </c>
      <c r="K1206" s="3" t="s">
        <v>3635</v>
      </c>
      <c r="M1206" s="3" t="s">
        <v>3636</v>
      </c>
      <c r="O1206" s="3" t="s">
        <v>3637</v>
      </c>
    </row>
    <row r="1207" ht="15.75" customHeight="1">
      <c r="A1207" s="3">
        <v>1128.0</v>
      </c>
      <c r="B1207" s="3" t="s">
        <v>3638</v>
      </c>
      <c r="C1207" s="3" t="s">
        <v>3639</v>
      </c>
      <c r="D1207" s="3" t="s">
        <v>3640</v>
      </c>
      <c r="E1207" s="3" t="s">
        <v>3627</v>
      </c>
      <c r="F1207" s="3" t="s">
        <v>3632</v>
      </c>
      <c r="G1207" s="3">
        <v>452.6</v>
      </c>
      <c r="H1207" s="3">
        <v>5.2</v>
      </c>
      <c r="I1207" s="3">
        <v>78.9</v>
      </c>
      <c r="J1207" s="3">
        <v>619.0</v>
      </c>
      <c r="K1207" s="3" t="s">
        <v>3641</v>
      </c>
    </row>
    <row r="1208" ht="15.75" customHeight="1">
      <c r="A1208" s="3">
        <v>1129.0</v>
      </c>
      <c r="B1208" s="3" t="s">
        <v>3642</v>
      </c>
      <c r="C1208" s="3" t="s">
        <v>3639</v>
      </c>
      <c r="D1208" s="3" t="s">
        <v>3640</v>
      </c>
      <c r="E1208" s="3" t="s">
        <v>3643</v>
      </c>
      <c r="K1208" s="3" t="s">
        <v>3644</v>
      </c>
      <c r="M1208" s="3" t="s">
        <v>2943</v>
      </c>
    </row>
    <row r="1209" ht="15.75" customHeight="1">
      <c r="A1209" s="3">
        <v>1130.0</v>
      </c>
      <c r="B1209" s="3" t="s">
        <v>3642</v>
      </c>
      <c r="C1209" s="3" t="s">
        <v>3639</v>
      </c>
      <c r="D1209" s="3" t="s">
        <v>3640</v>
      </c>
      <c r="E1209" s="3" t="s">
        <v>104</v>
      </c>
      <c r="K1209" s="3" t="s">
        <v>3644</v>
      </c>
      <c r="M1209" s="3" t="s">
        <v>2943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2021-01-10T15:55:38Z</dcterms:created>
</cp:coreProperties>
</file>