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380" windowHeight="8190" tabRatio="500" firstSheet="4" activeTab="4"/>
  </bookViews>
  <sheets>
    <sheet name="АКТ" sheetId="1" r:id="rId1"/>
    <sheet name="ВЕДОМОСТЬ МАТ" sheetId="2" r:id="rId2"/>
    <sheet name="КУЛЬТУРА" sheetId="3" r:id="rId3"/>
    <sheet name="ВЫРАБОТКА" sheetId="4" r:id="rId4"/>
    <sheet name="общая информация" sheetId="10" r:id="rId5"/>
    <sheet name="ТАБЕЛЬ" sheetId="5" r:id="rId6"/>
    <sheet name="РАСХОД МАТ" sheetId="6" r:id="rId7"/>
    <sheet name="СЧЕТ" sheetId="7" r:id="rId8"/>
    <sheet name="КС-3" sheetId="8" r:id="rId9"/>
  </sheets>
  <definedNames>
    <definedName name="_xlnm.Print_Area" localSheetId="0">АКТ!$A$1:$F$65</definedName>
    <definedName name="_xlnm.Print_Area" localSheetId="1">'ВЕДОМОСТЬ МАТ'!$A$1:$D$16</definedName>
    <definedName name="_xlnm.Print_Area" localSheetId="3">ВЫРАБОТКА!$A$1:$J$11</definedName>
    <definedName name="_xlnm.Print_Area" localSheetId="8">'КС-3'!$A$2:$AD$41</definedName>
    <definedName name="_xlnm.Print_Area" localSheetId="2">КУЛЬТУРА!$A$1:$L$40</definedName>
    <definedName name="_xlnm.Print_Area" localSheetId="6">'РАСХОД МАТ'!$A$50:$R$81</definedName>
    <definedName name="_xlnm.Print_Area" localSheetId="7">СЧЕТ!$A$1:$AO$33</definedName>
    <definedName name="_xlnm.Print_Area" localSheetId="5">ТАБЕЛЬ!$AK$1:$BR$17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4" i="8"/>
  <c r="E31" i="6"/>
  <c r="B6"/>
  <c r="F41" i="1"/>
  <c r="F42"/>
  <c r="F35"/>
  <c r="F37"/>
  <c r="F39"/>
  <c r="F26"/>
  <c r="F29"/>
  <c r="F30"/>
  <c r="F31"/>
  <c r="F32"/>
  <c r="F28"/>
  <c r="D30" l="1"/>
  <c r="D31" s="1"/>
  <c r="D28"/>
  <c r="D29" s="1"/>
  <c r="D34"/>
  <c r="D36" s="1"/>
  <c r="D25"/>
  <c r="D35" s="1"/>
  <c r="D39" l="1"/>
  <c r="D37"/>
  <c r="D41"/>
  <c r="B53" i="6"/>
  <c r="G53"/>
  <c r="D10" i="2"/>
  <c r="C10"/>
  <c r="B10"/>
  <c r="BR11" i="5"/>
  <c r="BR12"/>
  <c r="D9" i="2"/>
  <c r="D8"/>
  <c r="D7"/>
  <c r="D6"/>
  <c r="B9"/>
  <c r="B8"/>
  <c r="B7"/>
  <c r="B6"/>
  <c r="A16" i="1"/>
  <c r="E26"/>
  <c r="BR13" i="5" l="1"/>
  <c r="F7" i="4" s="1"/>
  <c r="AA33" i="7"/>
  <c r="F33"/>
  <c r="AJ19"/>
  <c r="AJ20" s="1"/>
  <c r="AD19"/>
  <c r="F16"/>
  <c r="F12"/>
  <c r="A9"/>
  <c r="A5"/>
  <c r="X4"/>
  <c r="X2"/>
  <c r="X1"/>
  <c r="A1"/>
  <c r="B77" i="6"/>
  <c r="E27"/>
  <c r="B8"/>
  <c r="B7"/>
  <c r="B5"/>
  <c r="B4"/>
  <c r="B2"/>
  <c r="AD17" i="5"/>
  <c r="BN17" s="1"/>
  <c r="AI12"/>
  <c r="AI11"/>
  <c r="A7"/>
  <c r="B2"/>
  <c r="AL2" s="1"/>
  <c r="D11" i="4"/>
  <c r="B11"/>
  <c r="B8"/>
  <c r="I7"/>
  <c r="C7"/>
  <c r="B7"/>
  <c r="A1"/>
  <c r="D16" i="3"/>
  <c r="A12"/>
  <c r="A1" i="2"/>
  <c r="D42" i="1"/>
  <c r="F38"/>
  <c r="D32"/>
  <c r="D26"/>
  <c r="A21"/>
  <c r="A3"/>
  <c r="F27" l="1"/>
  <c r="F25" s="1"/>
  <c r="H25" s="1"/>
  <c r="AI13" i="5"/>
  <c r="F36" i="1"/>
  <c r="G68" i="6"/>
  <c r="G70"/>
  <c r="AJ21" i="7"/>
  <c r="AJ22" s="1"/>
  <c r="F46" i="1" l="1"/>
  <c r="F47" s="1"/>
  <c r="AA33" i="8" s="1"/>
  <c r="E7" i="4"/>
  <c r="G7" s="1"/>
  <c r="H7" s="1"/>
  <c r="AA29" i="8" l="1"/>
  <c r="Q29" s="1"/>
  <c r="Q31" s="1"/>
  <c r="F48" i="1"/>
  <c r="AA34" i="8" s="1"/>
  <c r="AA31"/>
  <c r="AA32" s="1"/>
  <c r="D7" i="4"/>
  <c r="U31" i="8"/>
  <c r="U29" l="1"/>
</calcChain>
</file>

<file path=xl/sharedStrings.xml><?xml version="1.0" encoding="utf-8"?>
<sst xmlns="http://schemas.openxmlformats.org/spreadsheetml/2006/main" count="360" uniqueCount="247">
  <si>
    <t>АКТ</t>
  </si>
  <si>
    <t>г. Дорогобуж</t>
  </si>
  <si>
    <t>_____________ по _____________ .</t>
  </si>
  <si>
    <t xml:space="preserve">Объект: </t>
  </si>
  <si>
    <t>Вид работ:</t>
  </si>
  <si>
    <t>№         п/п</t>
  </si>
  <si>
    <t>Название работ</t>
  </si>
  <si>
    <t>Ед. измерения</t>
  </si>
  <si>
    <t>кол-во</t>
  </si>
  <si>
    <t>Стоимость работ в руб.</t>
  </si>
  <si>
    <t>Общая стоимость в руб</t>
  </si>
  <si>
    <t>1.1</t>
  </si>
  <si>
    <t>работа</t>
  </si>
  <si>
    <t>1.2</t>
  </si>
  <si>
    <t>материал Подрядчика</t>
  </si>
  <si>
    <t>руб</t>
  </si>
  <si>
    <t>Вспомогательные материалы</t>
  </si>
  <si>
    <t>1.3</t>
  </si>
  <si>
    <t>материал Заказчика</t>
  </si>
  <si>
    <t>2</t>
  </si>
  <si>
    <t>м2</t>
  </si>
  <si>
    <t>3</t>
  </si>
  <si>
    <t>3.1</t>
  </si>
  <si>
    <t>3.2</t>
  </si>
  <si>
    <t>л</t>
  </si>
  <si>
    <t>3.3</t>
  </si>
  <si>
    <t>4</t>
  </si>
  <si>
    <t>4.1</t>
  </si>
  <si>
    <t>4.2</t>
  </si>
  <si>
    <t>4.3</t>
  </si>
  <si>
    <t>Итого по всем разделам:</t>
  </si>
  <si>
    <t>руб.</t>
  </si>
  <si>
    <t>НДС:</t>
  </si>
  <si>
    <t>20%</t>
  </si>
  <si>
    <t>Всего по акту:</t>
  </si>
  <si>
    <t>КОПЕЙКА!!!</t>
  </si>
  <si>
    <r>
      <rPr>
        <sz val="14"/>
        <color rgb="FF000000"/>
        <rFont val="Calibri"/>
        <family val="2"/>
        <charset val="204"/>
      </rPr>
      <t>2.</t>
    </r>
    <r>
      <rPr>
        <u/>
        <sz val="14"/>
        <color rgb="FF000000"/>
        <rFont val="Calibri"/>
        <family val="2"/>
        <charset val="204"/>
      </rPr>
      <t xml:space="preserve"> ПАО "Дорогобуж"</t>
    </r>
    <r>
      <rPr>
        <sz val="14"/>
        <color rgb="FF000000"/>
        <rFont val="Calibri"/>
        <family val="2"/>
        <charset val="204"/>
      </rPr>
      <t xml:space="preserve"> принял работы, указанные в разделе 1 настоящего Акта</t>
    </r>
  </si>
  <si>
    <t xml:space="preserve">            (заказчик)</t>
  </si>
  <si>
    <t>3. Настоящий Акт составлен в двух экземплярах, имеющих одинаковую юридическую силу, по одному экземпляру для Заказчика и Подрядчика.</t>
  </si>
  <si>
    <t>4. Подписи сторон:</t>
  </si>
  <si>
    <t>ЗАКАЗЧИК:</t>
  </si>
  <si>
    <t>Заместитель исполнительного директора</t>
  </si>
  <si>
    <t>ПОДРЯДЧИК:</t>
  </si>
  <si>
    <t>№ п/п</t>
  </si>
  <si>
    <t>Название материалов</t>
  </si>
  <si>
    <t>Ед. изм.</t>
  </si>
  <si>
    <t>Кол-во</t>
  </si>
  <si>
    <t>Технический директор _________________ Тимашев Р.Ю.</t>
  </si>
  <si>
    <t>Приложение № 1</t>
  </si>
  <si>
    <t>Приемки выполнения требований культуры производства на объекте</t>
  </si>
  <si>
    <t>Наименование объекта:</t>
  </si>
  <si>
    <t>Подрядкая организация:</t>
  </si>
  <si>
    <t xml:space="preserve"> Заключение о выполнении требований культуры производства на объекте:</t>
  </si>
  <si>
    <t>___________________________________________________________________________________________________</t>
  </si>
  <si>
    <t>Руководитель подразделения заказчика</t>
  </si>
  <si>
    <t>_________________________</t>
  </si>
  <si>
    <t>Начальник цеха промышленной эстетики</t>
  </si>
  <si>
    <t>Е.А. Краснощеков</t>
  </si>
  <si>
    <t>Управляющий по социальным вопросам и культуре производства</t>
  </si>
  <si>
    <t>А.Ф. Черненков</t>
  </si>
  <si>
    <t>№/№ п/п</t>
  </si>
  <si>
    <t>Цех ,наименование работ</t>
  </si>
  <si>
    <t>№ Договора доп соглашения</t>
  </si>
  <si>
    <t>ФАКТ (сумма по акту ) с НДС (тыс.руб)</t>
  </si>
  <si>
    <t>Сумма по акту без НДС и материалов  механизмов</t>
  </si>
  <si>
    <t>Кол-во отработанных дней</t>
  </si>
  <si>
    <t>Выработка на 1 чел.в день (тыс.руб)</t>
  </si>
  <si>
    <t xml:space="preserve">Выработка на 1 чел. В месяц (тыс.руб </t>
  </si>
  <si>
    <t>Исполнитель</t>
  </si>
  <si>
    <t>Примечание</t>
  </si>
  <si>
    <t xml:space="preserve">Табель учета рабочего времени </t>
  </si>
  <si>
    <t>Ф.И.О.</t>
  </si>
  <si>
    <t>Профессия, должность</t>
  </si>
  <si>
    <t>Число месяца</t>
  </si>
  <si>
    <t>Всего за месяц дней</t>
  </si>
  <si>
    <t>Шаров А.</t>
  </si>
  <si>
    <t>н</t>
  </si>
  <si>
    <t>антикоррозийщик</t>
  </si>
  <si>
    <t>Итого:</t>
  </si>
  <si>
    <t>Тех. руководитель ________________</t>
  </si>
  <si>
    <t xml:space="preserve">Начальник строительного уч-ка (производитель работ) </t>
  </si>
  <si>
    <t xml:space="preserve">Форма № М-29  </t>
  </si>
  <si>
    <t xml:space="preserve">Утверждена ЦСУ СССР 22 марта 1976г. №200 </t>
  </si>
  <si>
    <t>Представляется ежемесячно начальником</t>
  </si>
  <si>
    <t>строительного участка (производителем работ)</t>
  </si>
  <si>
    <t>вышестоящей организации (СМУ) СУ и др. в</t>
  </si>
  <si>
    <t xml:space="preserve">установленые сроки.   </t>
  </si>
  <si>
    <t xml:space="preserve">(протокол соглашения договорной цены) </t>
  </si>
  <si>
    <t>ОТЧЁТ</t>
  </si>
  <si>
    <t>О РАСХОДЕ ОСНОВНЫХ МАТЕРИАЛОВ В СТРОИТЕЛЬСТВЕ</t>
  </si>
  <si>
    <t>В СОПОСТАВЛЕНИЯМИ С ПРОИЗВОДСТВЕННЫМИ НОРМАМИ</t>
  </si>
  <si>
    <t>ПРИМЕЧАНИЕ:</t>
  </si>
  <si>
    <t>1. В объектах отчёта сроки "переход", "экономия" и "списать на</t>
  </si>
  <si>
    <t>себестоимость" заполняются не производителем работ , а начальником</t>
  </si>
  <si>
    <t xml:space="preserve"> производственно технического отдела и руководителем строительной</t>
  </si>
  <si>
    <t xml:space="preserve">на  организации </t>
  </si>
  <si>
    <t>2. В свободном итоге по участку строки "экономия и перерасход"</t>
  </si>
  <si>
    <t>получаются как сумма слагаемых отдельно экономии по объектам</t>
  </si>
  <si>
    <t>и отдельно перерасход по объектам</t>
  </si>
  <si>
    <t>№ по порядку</t>
  </si>
  <si>
    <t>Наименование объектов и видов работ</t>
  </si>
  <si>
    <t>единицы измерений</t>
  </si>
  <si>
    <t>номера единицы расценок</t>
  </si>
  <si>
    <t>количество фактических выполненых работ</t>
  </si>
  <si>
    <t>Наименование материала</t>
  </si>
  <si>
    <t>Норма на единицы работ</t>
  </si>
  <si>
    <t>на выполненный объем работ</t>
  </si>
  <si>
    <t>Итого расход по норме</t>
  </si>
  <si>
    <t>Фактический расход</t>
  </si>
  <si>
    <t>Экономия</t>
  </si>
  <si>
    <t>Перерасход</t>
  </si>
  <si>
    <t>Списать на себестоимость</t>
  </si>
  <si>
    <t>Проверил начальник производственно-технического отдела строительной организации</t>
  </si>
  <si>
    <t>"___"                    2021  года</t>
  </si>
  <si>
    <t>БИК</t>
  </si>
  <si>
    <t>Сч. №</t>
  </si>
  <si>
    <t>Банк получателя</t>
  </si>
  <si>
    <t>ИНН</t>
  </si>
  <si>
    <t>КПП</t>
  </si>
  <si>
    <t>Получатель</t>
  </si>
  <si>
    <t>Поставщик (Исполнитель):</t>
  </si>
  <si>
    <t>Покупатель (Заказчик):</t>
  </si>
  <si>
    <t>ПАО "Дорогобуж", ИНН 6704000505, КПП 660850001, 215753, Смоленская обл., Дорогобужский район, г. Дорогобуж, территория Промплощадка ПАО «Дорогобуж»</t>
  </si>
  <si>
    <t>Основание:</t>
  </si>
  <si>
    <t>№</t>
  </si>
  <si>
    <t>Товары (работы, услуги)</t>
  </si>
  <si>
    <t>Ед.</t>
  </si>
  <si>
    <t>Цена</t>
  </si>
  <si>
    <t>Сумма</t>
  </si>
  <si>
    <t>Аванс согласно п. 2.5 договора          №20/1-993-Р от 17.05.2021г</t>
  </si>
  <si>
    <t>--</t>
  </si>
  <si>
    <t>Сумма НДС</t>
  </si>
  <si>
    <t>Всего к оплате:</t>
  </si>
  <si>
    <t>Всего наименований 1, на сумму 990 000,00 руб.</t>
  </si>
  <si>
    <t>Сумма прописью: девятьсот девяносто тысяч ноль копеек</t>
  </si>
  <si>
    <t>Оплата данного счета означает согласие с условиями поставки товара.</t>
  </si>
  <si>
    <t>Уведомление об оплате обязательно, в противном случае не гарантируется наличие товара на складе.</t>
  </si>
  <si>
    <t>Товар отпускается по факту прихода денег на р/с Поставщика, самовывозом, при наличии доверенности и паспорта.</t>
  </si>
  <si>
    <t>Руководитель</t>
  </si>
  <si>
    <t>Бухгалтер</t>
  </si>
  <si>
    <t>Унифицированная форма № КС - 3</t>
  </si>
  <si>
    <t>Утверждена постановлением Госкомстата России</t>
  </si>
  <si>
    <t>от 11.11.99 № 100</t>
  </si>
  <si>
    <t>Код</t>
  </si>
  <si>
    <t>Форма по ОКУД</t>
  </si>
  <si>
    <t>Инвестор - ПАО «Дорогобуж», 215753, Российская Федерация, Смоленская обл., Дорогобужский район, город Дорогобуж, территория Промплощадка ПАО "Дорогобуж"</t>
  </si>
  <si>
    <t>по ОКПО</t>
  </si>
  <si>
    <t>Заказчик - ПАО «Дорогобуж», 215753, Российская Федерация, Смоленская обл., Дорогобужский район, город Дорогобуж, территория Промплощадка ПАО "Дорогобуж"</t>
  </si>
  <si>
    <t>Подрядчик - ООО «Вертикаль» 214004, г. Смоленск, ул. Пригородная, д.18, офис 12А</t>
  </si>
  <si>
    <t>(организация, адрес, телефон, факс)</t>
  </si>
  <si>
    <t>Стройка:</t>
  </si>
  <si>
    <t>(наименование, адрес)</t>
  </si>
  <si>
    <t>Вид деятельности по ОКДП</t>
  </si>
  <si>
    <t>Договор подряда (контракт)</t>
  </si>
  <si>
    <t>номер</t>
  </si>
  <si>
    <t>дата</t>
  </si>
  <si>
    <t>Номер документа</t>
  </si>
  <si>
    <t>Дата составления</t>
  </si>
  <si>
    <t>Отчетный период</t>
  </si>
  <si>
    <t>с</t>
  </si>
  <si>
    <t>по</t>
  </si>
  <si>
    <t>СПРАВКА</t>
  </si>
  <si>
    <t>О СТОИМОСТИ ВЫПОЛНЕННЫХ РАБОТ И ЗАТРАТ</t>
  </si>
  <si>
    <t>Но-
мер
по по-
рядку</t>
  </si>
  <si>
    <t>Наименование пусковых комплексов, этапов, объектов, видов выполненных работ, оборудования, затрат</t>
  </si>
  <si>
    <t>Стоимость выполненных работ и затрат,
руб.</t>
  </si>
  <si>
    <t>с начала проведения работ</t>
  </si>
  <si>
    <t>с начала года</t>
  </si>
  <si>
    <t>в том числе за отчетный период</t>
  </si>
  <si>
    <t>Всего работ и затрат, включаемых в стоимость работ</t>
  </si>
  <si>
    <t>Х</t>
  </si>
  <si>
    <t>в том числе</t>
  </si>
  <si>
    <t>Итого (без НДС)</t>
  </si>
  <si>
    <t>Всего с НДС</t>
  </si>
  <si>
    <t>Заказчик:</t>
  </si>
  <si>
    <t>Управляющий по ОП ПАО "Дорогобуж" ______________________________ М.Н.Горбатенков</t>
  </si>
  <si>
    <t xml:space="preserve">Главный архитектор ПАО "Дорогобуж" ______________________________ Д.В.Воеводин </t>
  </si>
  <si>
    <t>Подрядчик (субподрядчик) ООО "Вертикаль" _________________________ Ю.Н. Тимашев</t>
  </si>
  <si>
    <t>Тимашев Ю.Н.</t>
  </si>
  <si>
    <t>Номер договора</t>
  </si>
  <si>
    <t>Дата договора</t>
  </si>
  <si>
    <t>Объект</t>
  </si>
  <si>
    <t>Организация</t>
  </si>
  <si>
    <t>ООО "Вертикаль"</t>
  </si>
  <si>
    <t>Генеральный директор</t>
  </si>
  <si>
    <t>Технический директор</t>
  </si>
  <si>
    <t>Тимашев Р.Ю.</t>
  </si>
  <si>
    <t>Месяц</t>
  </si>
  <si>
    <t>Год</t>
  </si>
  <si>
    <t>2021г</t>
  </si>
  <si>
    <t>Номер акта</t>
  </si>
  <si>
    <t>Вид работ</t>
  </si>
  <si>
    <t>Цех</t>
  </si>
  <si>
    <t>Подпись</t>
  </si>
  <si>
    <t>044525411</t>
  </si>
  <si>
    <t>Кор. Счет</t>
  </si>
  <si>
    <t>30101810145250000411</t>
  </si>
  <si>
    <t>Адрес</t>
  </si>
  <si>
    <t>214004, г .Смоленск,  ул.  Пригородная , д.18, офис 12А</t>
  </si>
  <si>
    <t>Счет</t>
  </si>
  <si>
    <t>40702810523250002030</t>
  </si>
  <si>
    <t>Банк</t>
  </si>
  <si>
    <t>Филиал «Центральный» банка ВТБ (ПАО) г. Москва</t>
  </si>
  <si>
    <t>Номер счет на оплату</t>
  </si>
  <si>
    <t>Дата составления счета на оплату</t>
  </si>
  <si>
    <t>17 мая 2021г</t>
  </si>
  <si>
    <t>Грунт Penguard Express</t>
  </si>
  <si>
    <t>Разбавитель для грунта Thinner 17</t>
  </si>
  <si>
    <t>Финишное полиуретановое покрытие Hardtop</t>
  </si>
  <si>
    <t>Разбавитель для финишнего покрытия Thinner 10</t>
  </si>
  <si>
    <t>Установка и разборка лесов Н-6 м; 8 м</t>
  </si>
  <si>
    <t>Затаривание мусора в мешки</t>
  </si>
  <si>
    <t>тн</t>
  </si>
  <si>
    <t>Погрузка и перевозка строительного мусора</t>
  </si>
  <si>
    <t>1. Подрядчик выполнил для Заказчика согласно договору 20/1-1030-Р от 02.08.2021</t>
  </si>
  <si>
    <t>Трубопроводы технологические и арматура с изоляцией инв. № 004314</t>
  </si>
  <si>
    <t>Цех слабой азотной кислоты. Отделение УКЛ</t>
  </si>
  <si>
    <t>Начальник цеха            _________________ Никулочкин А.Н.</t>
  </si>
  <si>
    <t>А.Н. Никулочкин</t>
  </si>
  <si>
    <t>Чесноков С.</t>
  </si>
  <si>
    <t>Начальник цеха ____________________ Никулочкин А.Н.</t>
  </si>
  <si>
    <t>октябрь</t>
  </si>
  <si>
    <t>сентябрь 2021</t>
  </si>
  <si>
    <t>Купершлак фр.0,5-2,5 мм</t>
  </si>
  <si>
    <t>20/1-1030-Р</t>
  </si>
  <si>
    <t>02.08.2021</t>
  </si>
  <si>
    <r>
      <t>Приложение №2 к договору</t>
    </r>
    <r>
      <rPr>
        <u/>
        <sz val="11"/>
        <rFont val="Times New Roman"/>
        <family val="1"/>
        <charset val="204"/>
      </rPr>
      <t xml:space="preserve"> 20/1-1030-Р</t>
    </r>
    <r>
      <rPr>
        <sz val="11"/>
        <rFont val="Times New Roman"/>
        <family val="1"/>
        <charset val="204"/>
      </rPr>
      <t xml:space="preserve"> от </t>
    </r>
    <r>
      <rPr>
        <u/>
        <sz val="11"/>
        <rFont val="Times New Roman"/>
        <family val="1"/>
        <charset val="204"/>
      </rPr>
      <t>02.08.2021</t>
    </r>
  </si>
  <si>
    <r>
      <t xml:space="preserve"> за</t>
    </r>
    <r>
      <rPr>
        <sz val="16"/>
        <rFont val="Times New Roman"/>
        <family val="1"/>
        <charset val="204"/>
      </rPr>
      <t xml:space="preserve">    </t>
    </r>
    <r>
      <rPr>
        <u/>
        <sz val="16"/>
        <rFont val="Times New Roman"/>
        <family val="1"/>
        <charset val="204"/>
      </rPr>
      <t xml:space="preserve">               </t>
    </r>
    <r>
      <rPr>
        <sz val="16"/>
        <rFont val="Times New Roman"/>
        <family val="1"/>
        <charset val="204"/>
      </rPr>
      <t xml:space="preserve"> 2021г.</t>
    </r>
  </si>
  <si>
    <t>Начальник цеха   ______________ А.Н. Никулочкин</t>
  </si>
  <si>
    <t>Кладовщик            ______________ М.А. Строганова</t>
  </si>
  <si>
    <t>ПАО "Дорогобуж", ОГРН 1026700535773, именуемый в дальнейшем "Заказчик" в лице Заместителя исполнительного директора - Главного инженера Симакова Павла Николаевича, действующего на основании доверенности    № 04-Д/34 от 26.05.2021 г. с одной стороны, и ООО "Вертикаль", ОГРН 11967330185475, именуемое в дальнейшем "Подрядчик" в лице генерального директора Тимашева Юрия Николаевича, действующего на основании "Устава", с другой стороны, составили настоящий Акт сдачи-приемки выполненных работ, именуемый в дальнейшем "Акт", о нижеследующем:</t>
  </si>
  <si>
    <r>
      <t xml:space="preserve">Ремонт антикоррозийного покрытия металлоконструкций трубопроводов (ф630 мм L-16м, ф910 мм L-180м) </t>
    </r>
    <r>
      <rPr>
        <i/>
        <sz val="14"/>
        <color rgb="FF000000"/>
        <rFont val="Calibri"/>
        <family val="2"/>
        <charset val="204"/>
      </rPr>
      <t>(подготовка поверхности, обеспыливание поверхности, обезжиривание поверхности.ю огрунтовка в 1 слой по 120 мкр, окраска поверхности в 1 слой - 60 мкм)</t>
    </r>
  </si>
  <si>
    <t xml:space="preserve">Главный инженер ПАО "Дорогобуж"                      ________________________  </t>
  </si>
  <si>
    <t>Симаков П.Н.</t>
  </si>
  <si>
    <t xml:space="preserve">Управляющий по обеспечению производства     ________________________  </t>
  </si>
  <si>
    <t>Горбатенков М.Н.</t>
  </si>
  <si>
    <t xml:space="preserve">Главный архитектор                                                    ________________________   </t>
  </si>
  <si>
    <t>Воеводин Д.В.</t>
  </si>
  <si>
    <t xml:space="preserve">Начальник цеха                                                             ________________________ </t>
  </si>
  <si>
    <t>Никулочкин А.Н.</t>
  </si>
  <si>
    <t xml:space="preserve">Генеральный директор ООО «Вертикаль»       _________________________ </t>
  </si>
  <si>
    <t>Инженер ГГА              _________________ Иванов М.В.</t>
  </si>
  <si>
    <t>Ремонт антикоррозийной защиты трубопроводов ОВ НК с северо-западной стороны корп. 482</t>
  </si>
  <si>
    <t>Купершлак фр. 0,5-2,5 мм</t>
  </si>
  <si>
    <t>Заместитель исполнительного директора -</t>
  </si>
  <si>
    <t>Главный инженер ПАО "Дорогобуж" _________________________________ П.Н. Симаков</t>
  </si>
  <si>
    <t>Ремонт антикоррозийной защиты трубопроводов ОВ НК с северо-западной стороны корп. 482 Трубопроводы технологические и арматура с изоляцией инв. № 004314 Цех слабой азотной кислоты. Отделение УКЛ</t>
  </si>
</sst>
</file>

<file path=xl/styles.xml><?xml version="1.0" encoding="utf-8"?>
<styleSheet xmlns="http://schemas.openxmlformats.org/spreadsheetml/2006/main">
  <numFmts count="1">
    <numFmt numFmtId="164" formatCode="0.00000"/>
  </numFmts>
  <fonts count="48">
    <font>
      <sz val="11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i/>
      <sz val="14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4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8"/>
      <color rgb="FF000000"/>
      <name val="Calibri"/>
      <family val="2"/>
      <charset val="204"/>
    </font>
    <font>
      <b/>
      <sz val="18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b/>
      <u/>
      <sz val="14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color rgb="FF3F3F3F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3F3F3F"/>
      <name val="Times New Roman"/>
      <family val="2"/>
      <charset val="204"/>
    </font>
    <font>
      <sz val="11"/>
      <name val="Times New Roman"/>
      <family val="1"/>
      <charset val="204"/>
    </font>
    <font>
      <i/>
      <sz val="11"/>
      <color rgb="FF7F7F7F"/>
      <name val="Calibri"/>
      <family val="2"/>
      <charset val="204"/>
    </font>
    <font>
      <b/>
      <sz val="11"/>
      <color rgb="FF7F7F7F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i/>
      <u/>
      <sz val="11"/>
      <name val="Times New Roman"/>
      <family val="1"/>
      <charset val="204"/>
    </font>
    <font>
      <u/>
      <sz val="11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2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u/>
      <sz val="16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4"/>
      <name val="Times New Roman"/>
      <family val="1"/>
      <charset val="204"/>
    </font>
    <font>
      <i/>
      <sz val="8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18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b/>
      <sz val="18"/>
      <name val="Times New Roman"/>
      <family val="1"/>
      <charset val="204"/>
    </font>
    <font>
      <sz val="10"/>
      <name val="Times New Roman"/>
      <family val="1"/>
      <charset val="204"/>
    </font>
    <font>
      <sz val="7.5"/>
      <color rgb="FF000000"/>
      <name val="Times New Roman"/>
      <family val="1"/>
      <charset val="204"/>
    </font>
    <font>
      <sz val="11"/>
      <name val="Arial"/>
      <family val="2"/>
      <charset val="204"/>
    </font>
    <font>
      <sz val="14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2F2F2"/>
      </patternFill>
    </fill>
  </fills>
  <borders count="3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0" fillId="2" borderId="1" applyProtection="0"/>
    <xf numFmtId="0" fontId="24" fillId="0" borderId="0" applyBorder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3" fillId="0" borderId="5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49" fontId="3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/>
    <xf numFmtId="0" fontId="2" fillId="0" borderId="8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/>
    </xf>
    <xf numFmtId="0" fontId="0" fillId="0" borderId="0" xfId="0" applyBorder="1"/>
    <xf numFmtId="4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/>
    <xf numFmtId="2" fontId="2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/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/>
    <xf numFmtId="2" fontId="3" fillId="0" borderId="4" xfId="0" applyNumberFormat="1" applyFont="1" applyBorder="1" applyAlignment="1">
      <alignment horizontal="center" vertical="center"/>
    </xf>
    <xf numFmtId="0" fontId="2" fillId="0" borderId="3" xfId="0" applyFont="1" applyBorder="1" applyAlignment="1"/>
    <xf numFmtId="0" fontId="0" fillId="0" borderId="0" xfId="0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3" xfId="0" applyFont="1" applyBorder="1"/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9" fillId="0" borderId="0" xfId="0" applyFont="1"/>
    <xf numFmtId="0" fontId="11" fillId="0" borderId="3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0" xfId="0" applyFont="1" applyBorder="1" applyAlignment="1">
      <alignment horizontal="center" vertical="top" wrapText="1"/>
    </xf>
    <xf numFmtId="2" fontId="9" fillId="0" borderId="0" xfId="0" applyNumberFormat="1" applyFont="1" applyBorder="1" applyAlignment="1">
      <alignment horizontal="center" vertical="top" wrapText="1"/>
    </xf>
    <xf numFmtId="0" fontId="9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0" xfId="0" applyFont="1"/>
    <xf numFmtId="0" fontId="17" fillId="0" borderId="0" xfId="0" applyFont="1" applyAlignment="1">
      <alignment horizontal="left" vertical="center" wrapText="1"/>
    </xf>
    <xf numFmtId="0" fontId="18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7" fillId="4" borderId="3" xfId="1" applyFont="1" applyFill="1" applyBorder="1" applyAlignment="1" applyProtection="1">
      <alignment horizontal="center" vertical="center"/>
    </xf>
    <xf numFmtId="1" fontId="17" fillId="4" borderId="3" xfId="1" applyNumberFormat="1" applyFont="1" applyFill="1" applyBorder="1" applyAlignment="1" applyProtection="1">
      <alignment horizontal="center" vertical="center"/>
    </xf>
    <xf numFmtId="0" fontId="11" fillId="0" borderId="3" xfId="0" applyFont="1" applyBorder="1"/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" fontId="11" fillId="4" borderId="3" xfId="1" applyNumberFormat="1" applyFont="1" applyFill="1" applyBorder="1" applyAlignment="1" applyProtection="1">
      <alignment horizontal="center" vertical="center"/>
    </xf>
    <xf numFmtId="1" fontId="17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17" fillId="0" borderId="0" xfId="0" applyFont="1" applyBorder="1" applyAlignment="1"/>
    <xf numFmtId="0" fontId="11" fillId="0" borderId="0" xfId="0" applyFont="1" applyBorder="1" applyAlignment="1"/>
    <xf numFmtId="1" fontId="21" fillId="0" borderId="3" xfId="0" applyNumberFormat="1" applyFont="1" applyBorder="1" applyAlignment="1">
      <alignment horizontal="center" vertical="center"/>
    </xf>
    <xf numFmtId="0" fontId="21" fillId="0" borderId="0" xfId="0" applyFont="1" applyBorder="1" applyAlignment="1"/>
    <xf numFmtId="0" fontId="21" fillId="0" borderId="0" xfId="0" applyFont="1" applyBorder="1" applyAlignment="1">
      <alignment horizontal="center" vertical="center"/>
    </xf>
    <xf numFmtId="0" fontId="22" fillId="0" borderId="0" xfId="1" applyFont="1" applyFill="1" applyBorder="1" applyAlignment="1" applyProtection="1"/>
    <xf numFmtId="0" fontId="0" fillId="0" borderId="0" xfId="0" applyAlignment="1"/>
    <xf numFmtId="0" fontId="25" fillId="0" borderId="0" xfId="2" applyFont="1" applyBorder="1" applyAlignment="1" applyProtection="1"/>
    <xf numFmtId="0" fontId="0" fillId="0" borderId="0" xfId="0" applyFont="1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textRotation="90"/>
    </xf>
    <xf numFmtId="0" fontId="26" fillId="0" borderId="0" xfId="0" applyFont="1" applyBorder="1" applyAlignment="1">
      <alignment horizontal="center" vertical="center" textRotation="90"/>
    </xf>
    <xf numFmtId="0" fontId="23" fillId="0" borderId="0" xfId="0" applyFont="1" applyAlignment="1">
      <alignment horizontal="right" vertical="center" textRotation="90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 textRotation="90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textRotation="90"/>
    </xf>
    <xf numFmtId="0" fontId="28" fillId="0" borderId="0" xfId="0" applyFont="1" applyBorder="1" applyAlignment="1">
      <alignment vertical="center" wrapText="1"/>
    </xf>
    <xf numFmtId="0" fontId="30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30" fillId="0" borderId="0" xfId="0" applyFont="1" applyBorder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30" fillId="0" borderId="0" xfId="0" applyFont="1" applyBorder="1" applyAlignment="1">
      <alignment vertical="center" wrapText="1"/>
    </xf>
    <xf numFmtId="0" fontId="36" fillId="0" borderId="0" xfId="0" applyFont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right" vertical="center" textRotation="90"/>
    </xf>
    <xf numFmtId="0" fontId="26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textRotation="90"/>
    </xf>
    <xf numFmtId="0" fontId="38" fillId="0" borderId="0" xfId="0" applyFont="1" applyBorder="1" applyAlignment="1">
      <alignment vertical="center"/>
    </xf>
    <xf numFmtId="0" fontId="0" fillId="0" borderId="3" xfId="0" applyFont="1" applyBorder="1" applyAlignment="1">
      <alignment horizontal="center" vertical="center" textRotation="90"/>
    </xf>
    <xf numFmtId="0" fontId="0" fillId="0" borderId="3" xfId="0" applyFont="1" applyBorder="1" applyAlignment="1">
      <alignment horizontal="center" vertical="center" textRotation="90" wrapText="1"/>
    </xf>
    <xf numFmtId="0" fontId="0" fillId="0" borderId="3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textRotation="90" wrapText="1"/>
    </xf>
    <xf numFmtId="0" fontId="3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textRotation="90" wrapText="1"/>
    </xf>
    <xf numFmtId="2" fontId="0" fillId="0" borderId="3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left" vertical="top" wrapText="1"/>
    </xf>
    <xf numFmtId="164" fontId="39" fillId="0" borderId="0" xfId="0" applyNumberFormat="1" applyFont="1" applyBorder="1" applyAlignment="1">
      <alignment horizontal="center" vertical="center" wrapText="1"/>
    </xf>
    <xf numFmtId="3" fontId="39" fillId="0" borderId="0" xfId="0" applyNumberFormat="1" applyFont="1" applyBorder="1" applyAlignment="1">
      <alignment horizontal="center" vertical="center" wrapText="1"/>
    </xf>
    <xf numFmtId="0" fontId="39" fillId="0" borderId="0" xfId="0" applyFont="1" applyBorder="1" applyAlignment="1" applyProtection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26" fillId="0" borderId="0" xfId="0" applyFont="1" applyBorder="1" applyAlignment="1">
      <alignment horizontal="left" vertical="top"/>
    </xf>
    <xf numFmtId="0" fontId="26" fillId="0" borderId="0" xfId="0" applyFont="1" applyBorder="1" applyAlignment="1">
      <alignment horizontal="left" vertical="center"/>
    </xf>
    <xf numFmtId="164" fontId="39" fillId="0" borderId="0" xfId="0" applyNumberFormat="1" applyFont="1" applyBorder="1" applyAlignment="1" applyProtection="1">
      <alignment horizontal="center" vertical="center"/>
    </xf>
    <xf numFmtId="164" fontId="39" fillId="0" borderId="0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3" xfId="0" applyFon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0" fillId="0" borderId="0" xfId="0" applyFont="1" applyBorder="1" applyAlignment="1">
      <alignment horizontal="left" vertical="top"/>
    </xf>
    <xf numFmtId="0" fontId="40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33" fillId="0" borderId="0" xfId="0" applyFont="1" applyAlignment="1">
      <alignment horizontal="right" vertical="top"/>
    </xf>
    <xf numFmtId="0" fontId="42" fillId="0" borderId="0" xfId="0" applyFont="1"/>
    <xf numFmtId="4" fontId="33" fillId="0" borderId="0" xfId="0" applyNumberFormat="1" applyFont="1" applyAlignment="1">
      <alignment vertical="top"/>
    </xf>
    <xf numFmtId="0" fontId="33" fillId="0" borderId="0" xfId="0" applyFont="1" applyAlignment="1">
      <alignment vertical="top"/>
    </xf>
    <xf numFmtId="0" fontId="40" fillId="0" borderId="0" xfId="0" applyFont="1" applyAlignment="1">
      <alignment horizontal="left"/>
    </xf>
    <xf numFmtId="2" fontId="8" fillId="0" borderId="8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wrapText="1"/>
    </xf>
    <xf numFmtId="0" fontId="40" fillId="0" borderId="0" xfId="0" applyFont="1" applyBorder="1" applyAlignment="1"/>
    <xf numFmtId="0" fontId="42" fillId="0" borderId="11" xfId="0" applyFont="1" applyBorder="1" applyAlignment="1">
      <alignment horizontal="left"/>
    </xf>
    <xf numFmtId="0" fontId="44" fillId="0" borderId="0" xfId="0" applyFont="1" applyBorder="1"/>
    <xf numFmtId="0" fontId="14" fillId="0" borderId="0" xfId="0" applyFont="1" applyAlignment="1">
      <alignment horizontal="left" wrapText="1"/>
    </xf>
    <xf numFmtId="0" fontId="26" fillId="0" borderId="0" xfId="0" applyFont="1" applyBorder="1"/>
    <xf numFmtId="0" fontId="44" fillId="0" borderId="0" xfId="0" applyFont="1" applyBorder="1" applyAlignment="1">
      <alignment vertical="top" wrapText="1"/>
    </xf>
    <xf numFmtId="0" fontId="44" fillId="0" borderId="0" xfId="0" applyFont="1" applyBorder="1" applyAlignment="1">
      <alignment vertical="center" wrapText="1"/>
    </xf>
    <xf numFmtId="0" fontId="44" fillId="0" borderId="0" xfId="0" applyFont="1" applyBorder="1" applyAlignment="1">
      <alignment vertical="center"/>
    </xf>
    <xf numFmtId="0" fontId="44" fillId="0" borderId="0" xfId="0" applyFont="1" applyBorder="1" applyAlignment="1"/>
    <xf numFmtId="0" fontId="36" fillId="0" borderId="0" xfId="0" applyFont="1" applyBorder="1" applyAlignment="1"/>
    <xf numFmtId="49" fontId="44" fillId="0" borderId="0" xfId="0" applyNumberFormat="1" applyFont="1" applyBorder="1" applyAlignment="1"/>
    <xf numFmtId="4" fontId="36" fillId="0" borderId="0" xfId="0" applyNumberFormat="1" applyFont="1" applyBorder="1" applyAlignment="1"/>
    <xf numFmtId="0" fontId="36" fillId="0" borderId="0" xfId="0" applyFont="1" applyBorder="1" applyAlignment="1">
      <alignment wrapText="1"/>
    </xf>
    <xf numFmtId="0" fontId="44" fillId="0" borderId="0" xfId="0" applyFont="1" applyBorder="1" applyAlignment="1">
      <alignment horizontal="left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wrapText="1"/>
    </xf>
    <xf numFmtId="49" fontId="44" fillId="0" borderId="0" xfId="0" applyNumberFormat="1" applyFont="1" applyBorder="1" applyAlignment="1">
      <alignment vertical="center"/>
    </xf>
    <xf numFmtId="0" fontId="36" fillId="0" borderId="0" xfId="0" applyFont="1" applyBorder="1" applyAlignment="1">
      <alignment horizontal="center"/>
    </xf>
    <xf numFmtId="4" fontId="36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left" wrapText="1"/>
    </xf>
    <xf numFmtId="0" fontId="36" fillId="0" borderId="0" xfId="0" applyFont="1" applyBorder="1" applyAlignment="1">
      <alignment vertical="center" wrapText="1"/>
    </xf>
    <xf numFmtId="0" fontId="0" fillId="0" borderId="0" xfId="0" applyBorder="1" applyAlignment="1">
      <alignment vertical="top"/>
    </xf>
    <xf numFmtId="0" fontId="46" fillId="0" borderId="0" xfId="0" applyFont="1" applyBorder="1" applyAlignment="1">
      <alignment vertical="center" wrapText="1"/>
    </xf>
    <xf numFmtId="0" fontId="46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3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wrapText="1"/>
    </xf>
    <xf numFmtId="0" fontId="9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/>
    </xf>
    <xf numFmtId="49" fontId="3" fillId="0" borderId="12" xfId="0" applyNumberFormat="1" applyFont="1" applyBorder="1" applyAlignment="1"/>
    <xf numFmtId="0" fontId="3" fillId="0" borderId="13" xfId="0" applyFont="1" applyBorder="1" applyAlignment="1"/>
    <xf numFmtId="0" fontId="3" fillId="0" borderId="13" xfId="0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49" fontId="2" fillId="0" borderId="25" xfId="0" applyNumberFormat="1" applyFont="1" applyBorder="1" applyAlignment="1">
      <alignment horizontal="center"/>
    </xf>
    <xf numFmtId="2" fontId="3" fillId="0" borderId="26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/>
    </xf>
    <xf numFmtId="0" fontId="3" fillId="0" borderId="16" xfId="0" applyFont="1" applyBorder="1"/>
    <xf numFmtId="0" fontId="3" fillId="0" borderId="16" xfId="0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0" fontId="3" fillId="0" borderId="0" xfId="0" applyFont="1"/>
    <xf numFmtId="49" fontId="3" fillId="0" borderId="24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2" fontId="2" fillId="0" borderId="27" xfId="0" applyNumberFormat="1" applyFont="1" applyBorder="1" applyAlignment="1">
      <alignment horizontal="center" vertical="center" wrapText="1"/>
    </xf>
    <xf numFmtId="2" fontId="2" fillId="0" borderId="28" xfId="0" applyNumberFormat="1" applyFont="1" applyBorder="1" applyAlignment="1">
      <alignment horizontal="center" vertical="center" wrapText="1"/>
    </xf>
    <xf numFmtId="0" fontId="3" fillId="0" borderId="27" xfId="0" applyFont="1" applyBorder="1" applyAlignment="1">
      <alignment wrapText="1"/>
    </xf>
    <xf numFmtId="0" fontId="2" fillId="0" borderId="4" xfId="0" applyFont="1" applyBorder="1" applyAlignment="1"/>
    <xf numFmtId="49" fontId="3" fillId="0" borderId="29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0" fontId="0" fillId="0" borderId="0" xfId="0" applyFill="1" applyBorder="1"/>
    <xf numFmtId="0" fontId="23" fillId="0" borderId="0" xfId="0" applyFont="1" applyBorder="1" applyAlignment="1">
      <alignment vertical="center"/>
    </xf>
    <xf numFmtId="164" fontId="5" fillId="3" borderId="0" xfId="0" applyNumberFormat="1" applyFont="1" applyFill="1" applyBorder="1" applyAlignment="1">
      <alignment horizontal="center"/>
    </xf>
    <xf numFmtId="164" fontId="5" fillId="3" borderId="9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 wrapText="1"/>
    </xf>
    <xf numFmtId="2" fontId="9" fillId="0" borderId="3" xfId="0" applyNumberFormat="1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21" fillId="0" borderId="3" xfId="0" applyFont="1" applyBorder="1" applyAlignment="1"/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top"/>
    </xf>
    <xf numFmtId="0" fontId="19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left"/>
    </xf>
    <xf numFmtId="49" fontId="8" fillId="0" borderId="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2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3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top" wrapText="1"/>
    </xf>
    <xf numFmtId="0" fontId="27" fillId="0" borderId="0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textRotation="90" wrapText="1"/>
    </xf>
    <xf numFmtId="0" fontId="38" fillId="0" borderId="0" xfId="0" applyFont="1" applyBorder="1" applyAlignment="1">
      <alignment horizontal="left" vertical="center"/>
    </xf>
    <xf numFmtId="0" fontId="23" fillId="0" borderId="3" xfId="0" applyFont="1" applyBorder="1" applyAlignment="1">
      <alignment horizontal="center" vertical="center" textRotation="90"/>
    </xf>
    <xf numFmtId="0" fontId="23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textRotation="90"/>
    </xf>
    <xf numFmtId="0" fontId="33" fillId="0" borderId="0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23" fillId="4" borderId="0" xfId="0" applyFont="1" applyFill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/>
    </xf>
    <xf numFmtId="0" fontId="31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left" vertical="center"/>
    </xf>
    <xf numFmtId="0" fontId="40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 wrapText="1"/>
    </xf>
    <xf numFmtId="0" fontId="40" fillId="0" borderId="0" xfId="0" applyFont="1" applyBorder="1" applyAlignment="1">
      <alignment horizontal="left" wrapText="1"/>
    </xf>
    <xf numFmtId="0" fontId="43" fillId="0" borderId="0" xfId="0" applyFont="1" applyBorder="1" applyAlignment="1">
      <alignment horizontal="left"/>
    </xf>
    <xf numFmtId="0" fontId="40" fillId="0" borderId="2" xfId="0" applyFont="1" applyBorder="1" applyAlignment="1">
      <alignment horizontal="right"/>
    </xf>
    <xf numFmtId="0" fontId="43" fillId="0" borderId="18" xfId="0" applyFont="1" applyBorder="1" applyAlignment="1">
      <alignment horizontal="center" vertical="top"/>
    </xf>
    <xf numFmtId="4" fontId="43" fillId="0" borderId="18" xfId="0" applyNumberFormat="1" applyFont="1" applyBorder="1" applyAlignment="1">
      <alignment horizontal="center" vertical="top"/>
    </xf>
    <xf numFmtId="0" fontId="43" fillId="0" borderId="0" xfId="0" applyFont="1" applyBorder="1" applyAlignment="1">
      <alignment horizontal="center" vertical="top"/>
    </xf>
    <xf numFmtId="2" fontId="43" fillId="0" borderId="0" xfId="0" applyNumberFormat="1" applyFont="1" applyBorder="1" applyAlignment="1">
      <alignment horizontal="center" vertical="top"/>
    </xf>
    <xf numFmtId="4" fontId="43" fillId="0" borderId="0" xfId="0" applyNumberFormat="1" applyFont="1" applyBorder="1" applyAlignment="1">
      <alignment horizontal="center" vertical="top"/>
    </xf>
    <xf numFmtId="0" fontId="40" fillId="0" borderId="13" xfId="0" applyFont="1" applyBorder="1" applyAlignment="1">
      <alignment horizontal="center"/>
    </xf>
    <xf numFmtId="0" fontId="40" fillId="0" borderId="14" xfId="0" applyFont="1" applyBorder="1" applyAlignment="1">
      <alignment horizontal="center"/>
    </xf>
    <xf numFmtId="0" fontId="40" fillId="0" borderId="15" xfId="0" applyFont="1" applyBorder="1" applyAlignment="1">
      <alignment horizontal="center" vertical="center"/>
    </xf>
    <xf numFmtId="0" fontId="41" fillId="4" borderId="16" xfId="0" applyFont="1" applyFill="1" applyBorder="1" applyAlignment="1">
      <alignment horizontal="left" vertical="top" wrapText="1"/>
    </xf>
    <xf numFmtId="0" fontId="40" fillId="0" borderId="16" xfId="0" applyFont="1" applyBorder="1" applyAlignment="1">
      <alignment horizontal="center" vertical="center"/>
    </xf>
    <xf numFmtId="2" fontId="40" fillId="0" borderId="16" xfId="0" applyNumberFormat="1" applyFont="1" applyBorder="1" applyAlignment="1">
      <alignment horizontal="center" vertical="center"/>
    </xf>
    <xf numFmtId="2" fontId="40" fillId="0" borderId="17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0" fontId="40" fillId="0" borderId="0" xfId="0" applyFont="1" applyBorder="1" applyAlignment="1">
      <alignment horizontal="left" vertical="top" wrapText="1"/>
    </xf>
    <xf numFmtId="0" fontId="41" fillId="0" borderId="0" xfId="0" applyFont="1" applyBorder="1" applyAlignment="1">
      <alignment horizontal="left" vertical="top"/>
    </xf>
    <xf numFmtId="49" fontId="41" fillId="0" borderId="3" xfId="0" applyNumberFormat="1" applyFont="1" applyBorder="1" applyAlignment="1">
      <alignment horizontal="left" vertical="top"/>
    </xf>
    <xf numFmtId="0" fontId="40" fillId="0" borderId="3" xfId="0" applyFont="1" applyBorder="1" applyAlignment="1">
      <alignment horizontal="left" vertical="top"/>
    </xf>
    <xf numFmtId="0" fontId="13" fillId="0" borderId="11" xfId="0" applyFont="1" applyBorder="1" applyAlignment="1">
      <alignment horizontal="center" vertical="center"/>
    </xf>
    <xf numFmtId="49" fontId="40" fillId="0" borderId="3" xfId="0" applyNumberFormat="1" applyFont="1" applyBorder="1" applyAlignment="1">
      <alignment horizontal="left" vertical="top"/>
    </xf>
    <xf numFmtId="2" fontId="41" fillId="0" borderId="3" xfId="0" applyNumberFormat="1" applyFont="1" applyBorder="1" applyAlignment="1">
      <alignment horizontal="left" vertical="center"/>
    </xf>
    <xf numFmtId="0" fontId="41" fillId="0" borderId="3" xfId="0" applyFont="1" applyBorder="1" applyAlignment="1">
      <alignment horizontal="left" vertical="top"/>
    </xf>
    <xf numFmtId="0" fontId="10" fillId="0" borderId="0" xfId="0" applyFont="1" applyBorder="1" applyAlignment="1">
      <alignment horizontal="left" wrapText="1"/>
    </xf>
    <xf numFmtId="0" fontId="10" fillId="4" borderId="0" xfId="0" applyFont="1" applyFill="1" applyBorder="1" applyAlignment="1">
      <alignment horizontal="left" wrapText="1"/>
    </xf>
    <xf numFmtId="0" fontId="10" fillId="0" borderId="0" xfId="0" applyFont="1" applyBorder="1" applyAlignment="1">
      <alignment horizontal="left" vertical="top" wrapText="1"/>
    </xf>
    <xf numFmtId="0" fontId="18" fillId="0" borderId="23" xfId="0" applyFont="1" applyBorder="1" applyAlignment="1">
      <alignment horizontal="center" wrapText="1"/>
    </xf>
    <xf numFmtId="2" fontId="14" fillId="0" borderId="23" xfId="0" applyNumberFormat="1" applyFont="1" applyBorder="1" applyAlignment="1">
      <alignment horizontal="center" wrapText="1"/>
    </xf>
    <xf numFmtId="0" fontId="18" fillId="0" borderId="19" xfId="0" applyFont="1" applyBorder="1" applyAlignment="1">
      <alignment horizontal="center" wrapText="1"/>
    </xf>
    <xf numFmtId="2" fontId="14" fillId="0" borderId="19" xfId="0" applyNumberFormat="1" applyFont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horizontal="left" wrapText="1"/>
    </xf>
    <xf numFmtId="0" fontId="14" fillId="0" borderId="3" xfId="0" applyFont="1" applyBorder="1" applyAlignment="1">
      <alignment horizontal="center" vertical="top" wrapText="1"/>
    </xf>
    <xf numFmtId="2" fontId="14" fillId="4" borderId="3" xfId="0" applyNumberFormat="1" applyFont="1" applyFill="1" applyBorder="1" applyAlignment="1">
      <alignment horizontal="center" vertical="center" wrapText="1"/>
    </xf>
    <xf numFmtId="2" fontId="14" fillId="4" borderId="3" xfId="0" applyNumberFormat="1" applyFont="1" applyFill="1" applyBorder="1" applyAlignment="1">
      <alignment horizontal="center" wrapText="1"/>
    </xf>
    <xf numFmtId="0" fontId="14" fillId="0" borderId="3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wrapText="1"/>
    </xf>
    <xf numFmtId="0" fontId="18" fillId="0" borderId="20" xfId="0" applyFont="1" applyBorder="1" applyAlignment="1">
      <alignment horizontal="center" wrapText="1"/>
    </xf>
    <xf numFmtId="0" fontId="14" fillId="4" borderId="19" xfId="0" applyFont="1" applyFill="1" applyBorder="1" applyAlignment="1">
      <alignment horizontal="center" wrapText="1"/>
    </xf>
    <xf numFmtId="14" fontId="14" fillId="4" borderId="19" xfId="0" applyNumberFormat="1" applyFont="1" applyFill="1" applyBorder="1" applyAlignment="1">
      <alignment horizontal="center" wrapText="1"/>
    </xf>
    <xf numFmtId="14" fontId="14" fillId="0" borderId="19" xfId="0" applyNumberFormat="1" applyFont="1" applyBorder="1" applyAlignment="1">
      <alignment horizontal="center" vertical="center" wrapText="1"/>
    </xf>
    <xf numFmtId="14" fontId="14" fillId="4" borderId="19" xfId="0" applyNumberFormat="1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wrapText="1"/>
    </xf>
    <xf numFmtId="0" fontId="14" fillId="0" borderId="19" xfId="0" applyFont="1" applyBorder="1" applyAlignment="1">
      <alignment horizontal="center" vertical="center" wrapText="1"/>
    </xf>
    <xf numFmtId="0" fontId="45" fillId="0" borderId="18" xfId="0" applyFont="1" applyBorder="1" applyAlignment="1">
      <alignment horizontal="center" vertical="top" wrapText="1"/>
    </xf>
    <xf numFmtId="0" fontId="14" fillId="0" borderId="20" xfId="0" applyFont="1" applyBorder="1" applyAlignment="1">
      <alignment horizontal="right" wrapText="1"/>
    </xf>
    <xf numFmtId="0" fontId="14" fillId="0" borderId="19" xfId="0" applyFont="1" applyBorder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45" fillId="0" borderId="0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wrapText="1"/>
    </xf>
    <xf numFmtId="0" fontId="14" fillId="0" borderId="11" xfId="0" applyFont="1" applyBorder="1" applyAlignment="1">
      <alignment horizontal="left" wrapText="1"/>
    </xf>
    <xf numFmtId="0" fontId="14" fillId="0" borderId="0" xfId="0" applyFont="1" applyBorder="1" applyAlignment="1">
      <alignment horizontal="left" wrapText="1"/>
    </xf>
    <xf numFmtId="0" fontId="14" fillId="0" borderId="20" xfId="0" applyFont="1" applyBorder="1" applyAlignment="1">
      <alignment horizontal="right" vertical="center" wrapText="1"/>
    </xf>
    <xf numFmtId="0" fontId="14" fillId="0" borderId="2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</cellXfs>
  <cellStyles count="3">
    <cellStyle name="Excel Built-in Explanatory Text" xfId="2"/>
    <cellStyle name="Excel Built-in Output" xfId="1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9"/>
  <sheetViews>
    <sheetView topLeftCell="A40" zoomScaleNormal="100" workbookViewId="0">
      <selection activeCell="D67" sqref="D67"/>
    </sheetView>
  </sheetViews>
  <sheetFormatPr defaultColWidth="8.7109375" defaultRowHeight="15"/>
  <cols>
    <col min="1" max="1" width="9.28515625" style="1" customWidth="1"/>
    <col min="2" max="2" width="63.85546875" customWidth="1"/>
    <col min="3" max="3" width="14.28515625" style="2" customWidth="1"/>
    <col min="4" max="4" width="12" style="2" customWidth="1"/>
    <col min="5" max="5" width="12.85546875" style="2" customWidth="1"/>
    <col min="6" max="6" width="16.42578125" style="2" customWidth="1"/>
    <col min="8" max="8" width="11.5703125" bestFit="1" customWidth="1"/>
  </cols>
  <sheetData>
    <row r="1" spans="1:12">
      <c r="A1" s="214" t="s">
        <v>0</v>
      </c>
      <c r="B1" s="214"/>
      <c r="C1" s="214"/>
      <c r="D1" s="214"/>
      <c r="E1" s="214"/>
      <c r="F1" s="214"/>
    </row>
    <row r="2" spans="1:12">
      <c r="A2" s="214"/>
      <c r="B2" s="214"/>
      <c r="C2" s="214"/>
      <c r="D2" s="214"/>
      <c r="E2" s="214"/>
      <c r="F2" s="214"/>
    </row>
    <row r="3" spans="1:12" ht="26.25">
      <c r="A3" s="215" t="str">
        <f>CONCATENATE("сдачи-приемки выполненных работ №  ",'общая информация'!B13)</f>
        <v>сдачи-приемки выполненных работ №  1</v>
      </c>
      <c r="B3" s="215"/>
      <c r="C3" s="215"/>
      <c r="D3" s="215"/>
      <c r="E3" s="215"/>
      <c r="F3" s="215"/>
    </row>
    <row r="4" spans="1:12" ht="18.75">
      <c r="A4" s="3"/>
      <c r="B4" s="4"/>
      <c r="C4" s="5"/>
      <c r="D4" s="5"/>
      <c r="E4" s="5"/>
      <c r="F4" s="6"/>
    </row>
    <row r="5" spans="1:12" ht="18.75">
      <c r="A5" s="210" t="s">
        <v>1</v>
      </c>
      <c r="B5" s="210"/>
      <c r="C5" s="5"/>
      <c r="D5" s="5"/>
      <c r="E5" s="5"/>
      <c r="F5" s="6"/>
    </row>
    <row r="6" spans="1:12" ht="18.75">
      <c r="A6" s="3"/>
      <c r="B6" s="7"/>
      <c r="C6" s="6"/>
      <c r="D6" s="6"/>
      <c r="E6" s="6"/>
      <c r="F6" s="6"/>
    </row>
    <row r="7" spans="1:12" ht="18.75" customHeight="1">
      <c r="A7" s="216" t="s">
        <v>230</v>
      </c>
      <c r="B7" s="212"/>
      <c r="C7" s="212"/>
      <c r="D7" s="212"/>
      <c r="E7" s="212"/>
      <c r="F7" s="212"/>
      <c r="H7" s="8"/>
      <c r="I7" s="8"/>
      <c r="J7" s="8"/>
      <c r="K7" s="8"/>
      <c r="L7" s="8"/>
    </row>
    <row r="8" spans="1:12" ht="18.75">
      <c r="A8" s="212"/>
      <c r="B8" s="212"/>
      <c r="C8" s="212"/>
      <c r="D8" s="212"/>
      <c r="E8" s="212"/>
      <c r="F8" s="212"/>
      <c r="H8" s="8"/>
      <c r="I8" s="8"/>
      <c r="J8" s="8"/>
      <c r="K8" s="8"/>
      <c r="L8" s="8"/>
    </row>
    <row r="9" spans="1:12" ht="18.75">
      <c r="A9" s="212"/>
      <c r="B9" s="212"/>
      <c r="C9" s="212"/>
      <c r="D9" s="212"/>
      <c r="E9" s="212"/>
      <c r="F9" s="212"/>
      <c r="H9" s="8"/>
      <c r="I9" s="8"/>
      <c r="J9" s="8"/>
      <c r="K9" s="8"/>
      <c r="L9" s="8"/>
    </row>
    <row r="10" spans="1:12" ht="13.35" customHeight="1">
      <c r="A10" s="212"/>
      <c r="B10" s="212"/>
      <c r="C10" s="212"/>
      <c r="D10" s="212"/>
      <c r="E10" s="212"/>
      <c r="F10" s="212"/>
      <c r="H10" s="8"/>
      <c r="I10" s="8"/>
      <c r="J10" s="8"/>
      <c r="K10" s="8"/>
      <c r="L10" s="8"/>
    </row>
    <row r="11" spans="1:12" ht="41.85" customHeight="1">
      <c r="A11" s="212"/>
      <c r="B11" s="212"/>
      <c r="C11" s="212"/>
      <c r="D11" s="212"/>
      <c r="E11" s="212"/>
      <c r="F11" s="212"/>
      <c r="H11" s="8"/>
      <c r="I11" s="8"/>
      <c r="J11" s="8"/>
      <c r="K11" s="8"/>
      <c r="L11" s="8"/>
    </row>
    <row r="12" spans="1:12" ht="14.1" customHeight="1">
      <c r="A12" s="3"/>
      <c r="B12" s="7"/>
      <c r="C12" s="6"/>
      <c r="D12" s="6"/>
      <c r="E12" s="6"/>
      <c r="F12" s="6"/>
    </row>
    <row r="13" spans="1:12" ht="18.75">
      <c r="A13" s="210" t="s">
        <v>214</v>
      </c>
      <c r="B13" s="210"/>
      <c r="C13" s="210"/>
      <c r="D13" s="210"/>
      <c r="E13" s="210"/>
      <c r="F13" s="210"/>
    </row>
    <row r="14" spans="1:12" ht="38.1" customHeight="1">
      <c r="A14" s="210" t="s">
        <v>2</v>
      </c>
      <c r="B14" s="210"/>
      <c r="C14" s="9"/>
      <c r="D14" s="9"/>
      <c r="E14" s="9"/>
      <c r="F14" s="9"/>
    </row>
    <row r="15" spans="1:12" ht="19.5" customHeight="1">
      <c r="A15" s="211" t="s">
        <v>3</v>
      </c>
      <c r="B15" s="211"/>
      <c r="C15" s="10"/>
      <c r="D15" s="10"/>
      <c r="E15" s="10"/>
      <c r="F15" s="10"/>
    </row>
    <row r="16" spans="1:12" ht="11.1" customHeight="1">
      <c r="A16" s="212" t="str">
        <f>CONCATENATE('общая информация'!B4," ",'общая информация'!B17)</f>
        <v>Трубопроводы технологические и арматура с изоляцией инв. № 004314 Цех слабой азотной кислоты. Отделение УКЛ</v>
      </c>
      <c r="B16" s="212"/>
      <c r="C16" s="212"/>
      <c r="D16" s="212"/>
      <c r="E16" s="212"/>
      <c r="F16" s="212"/>
    </row>
    <row r="17" spans="1:13" ht="29.25" customHeight="1">
      <c r="A17" s="212"/>
      <c r="B17" s="212"/>
      <c r="C17" s="212"/>
      <c r="D17" s="212"/>
      <c r="E17" s="212"/>
      <c r="F17" s="212"/>
    </row>
    <row r="18" spans="1:13" ht="11.25" hidden="1" customHeight="1">
      <c r="A18" s="212"/>
      <c r="B18" s="212"/>
      <c r="C18" s="212"/>
      <c r="D18" s="212"/>
      <c r="E18" s="212"/>
      <c r="F18" s="212"/>
    </row>
    <row r="19" spans="1:13" ht="9" customHeight="1">
      <c r="A19" s="8"/>
      <c r="B19" s="11"/>
      <c r="C19" s="11"/>
      <c r="D19" s="11"/>
      <c r="E19" s="11"/>
      <c r="F19" s="11"/>
    </row>
    <row r="20" spans="1:13" ht="20.85" customHeight="1">
      <c r="A20" s="211" t="s">
        <v>4</v>
      </c>
      <c r="B20" s="211"/>
      <c r="C20" s="9"/>
      <c r="D20" s="9"/>
      <c r="E20" s="9"/>
      <c r="F20" s="9"/>
    </row>
    <row r="21" spans="1:13" ht="18.75">
      <c r="A21" s="213" t="str">
        <f>'общая информация'!B15</f>
        <v>Ремонт антикоррозийной защиты трубопроводов ОВ НК с северо-западной стороны корп. 482</v>
      </c>
      <c r="B21" s="213"/>
      <c r="C21" s="213"/>
      <c r="D21" s="9"/>
      <c r="E21" s="9"/>
      <c r="F21" s="9"/>
    </row>
    <row r="22" spans="1:13" ht="21" customHeight="1">
      <c r="A22" s="213"/>
      <c r="B22" s="213"/>
      <c r="C22" s="213"/>
      <c r="D22" s="6"/>
      <c r="E22" s="6"/>
      <c r="F22" s="6"/>
    </row>
    <row r="23" spans="1:13" s="15" customFormat="1" ht="78" customHeight="1">
      <c r="A23" s="12" t="s">
        <v>5</v>
      </c>
      <c r="B23" s="13" t="s">
        <v>6</v>
      </c>
      <c r="C23" s="12" t="s">
        <v>7</v>
      </c>
      <c r="D23" s="13" t="s">
        <v>8</v>
      </c>
      <c r="E23" s="12" t="s">
        <v>9</v>
      </c>
      <c r="F23" s="12" t="s">
        <v>10</v>
      </c>
      <c r="G23" s="14"/>
      <c r="H23" s="14"/>
      <c r="I23" s="14"/>
      <c r="J23" s="14"/>
      <c r="K23" s="14"/>
      <c r="L23" s="14"/>
      <c r="M23" s="14"/>
    </row>
    <row r="24" spans="1:13" s="1" customFormat="1" ht="18" customHeight="1">
      <c r="A24" s="16">
        <v>1</v>
      </c>
      <c r="B24" s="17">
        <v>2</v>
      </c>
      <c r="C24" s="18">
        <v>3</v>
      </c>
      <c r="D24" s="18">
        <v>4</v>
      </c>
      <c r="E24" s="18">
        <v>5</v>
      </c>
      <c r="F24" s="18">
        <v>6</v>
      </c>
      <c r="G24" s="19"/>
      <c r="H24" s="19"/>
      <c r="I24" s="19"/>
      <c r="J24" s="19"/>
      <c r="K24" s="19"/>
      <c r="L24" s="19"/>
      <c r="M24" s="19"/>
    </row>
    <row r="25" spans="1:13" s="26" customFormat="1" ht="120" customHeight="1">
      <c r="A25" s="20">
        <v>1</v>
      </c>
      <c r="B25" s="21" t="s">
        <v>231</v>
      </c>
      <c r="C25" s="22" t="s">
        <v>20</v>
      </c>
      <c r="D25" s="23">
        <f>180*3.14*0.91+16*3.14*0.63+0.02</f>
        <v>546.00320000000011</v>
      </c>
      <c r="E25" s="23">
        <v>773.54</v>
      </c>
      <c r="F25" s="24">
        <f>F26+F27</f>
        <v>431342.16</v>
      </c>
      <c r="G25" s="25"/>
      <c r="H25" s="181" t="e">
        <f>F25+F35+F41+#REF!</f>
        <v>#REF!</v>
      </c>
      <c r="I25" s="25"/>
      <c r="J25" s="25"/>
      <c r="K25" s="25"/>
      <c r="L25" s="25"/>
      <c r="M25" s="25"/>
    </row>
    <row r="26" spans="1:13" ht="18" customHeight="1">
      <c r="A26" s="27" t="s">
        <v>11</v>
      </c>
      <c r="B26" s="28" t="s">
        <v>12</v>
      </c>
      <c r="C26" s="29" t="s">
        <v>20</v>
      </c>
      <c r="D26" s="30">
        <f>D25</f>
        <v>546.00320000000011</v>
      </c>
      <c r="E26" s="31">
        <f>552.29</f>
        <v>552.29</v>
      </c>
      <c r="F26" s="30">
        <f>G26</f>
        <v>310552.11</v>
      </c>
      <c r="G26" s="32">
        <v>310552.11</v>
      </c>
      <c r="H26" s="32"/>
      <c r="I26" s="32"/>
      <c r="J26" s="32"/>
      <c r="K26" s="32"/>
      <c r="L26" s="32"/>
      <c r="M26" s="32"/>
    </row>
    <row r="27" spans="1:13" ht="18" customHeight="1">
      <c r="A27" s="33" t="s">
        <v>13</v>
      </c>
      <c r="B27" s="34" t="s">
        <v>14</v>
      </c>
      <c r="C27" s="13" t="s">
        <v>15</v>
      </c>
      <c r="D27" s="35"/>
      <c r="E27" s="35"/>
      <c r="F27" s="30">
        <f>SUM(F28:F32)</f>
        <v>120790.05</v>
      </c>
      <c r="G27" s="32"/>
      <c r="H27" s="32"/>
      <c r="I27" s="32"/>
      <c r="J27" s="32"/>
      <c r="K27" s="32"/>
      <c r="L27" s="32"/>
      <c r="M27" s="32"/>
    </row>
    <row r="28" spans="1:13" ht="18" customHeight="1">
      <c r="A28" s="33"/>
      <c r="B28" s="41" t="s">
        <v>206</v>
      </c>
      <c r="C28" s="13" t="s">
        <v>24</v>
      </c>
      <c r="D28" s="35">
        <f>0.232*D25</f>
        <v>126.67274240000003</v>
      </c>
      <c r="E28" s="35">
        <v>431.17</v>
      </c>
      <c r="F28" s="30">
        <f>G28</f>
        <v>54617.49</v>
      </c>
      <c r="G28" s="32">
        <v>54617.49</v>
      </c>
      <c r="H28" s="32"/>
      <c r="I28" s="32"/>
      <c r="J28" s="32"/>
      <c r="K28" s="32"/>
      <c r="L28" s="32"/>
      <c r="M28" s="32"/>
    </row>
    <row r="29" spans="1:13" ht="18" customHeight="1">
      <c r="A29" s="33"/>
      <c r="B29" s="41" t="s">
        <v>207</v>
      </c>
      <c r="C29" s="13" t="s">
        <v>24</v>
      </c>
      <c r="D29" s="35">
        <f>0.05*D28</f>
        <v>6.3336371200000023</v>
      </c>
      <c r="E29" s="35">
        <v>223.02</v>
      </c>
      <c r="F29" s="30">
        <f t="shared" ref="F29:F32" si="0">G29</f>
        <v>1412.53</v>
      </c>
      <c r="G29" s="32">
        <v>1412.53</v>
      </c>
      <c r="H29" s="32"/>
      <c r="I29" s="32"/>
      <c r="J29" s="32"/>
      <c r="K29" s="32"/>
      <c r="L29" s="32"/>
      <c r="M29" s="32"/>
    </row>
    <row r="30" spans="1:13" ht="18" customHeight="1">
      <c r="A30" s="33"/>
      <c r="B30" s="41" t="s">
        <v>208</v>
      </c>
      <c r="C30" s="13" t="s">
        <v>24</v>
      </c>
      <c r="D30" s="35">
        <f>0.136*D25</f>
        <v>74.256435200000013</v>
      </c>
      <c r="E30" s="35">
        <v>755.08</v>
      </c>
      <c r="F30" s="30">
        <f t="shared" si="0"/>
        <v>56069.55</v>
      </c>
      <c r="G30" s="205">
        <v>56069.55</v>
      </c>
      <c r="H30" s="32"/>
      <c r="I30" s="32"/>
      <c r="J30" s="32"/>
      <c r="K30" s="32"/>
      <c r="L30" s="32"/>
      <c r="M30" s="32"/>
    </row>
    <row r="31" spans="1:13" ht="18" customHeight="1">
      <c r="A31" s="33"/>
      <c r="B31" s="41" t="s">
        <v>209</v>
      </c>
      <c r="C31" s="13" t="s">
        <v>24</v>
      </c>
      <c r="D31" s="35">
        <f>0.05*D30</f>
        <v>3.7128217600000006</v>
      </c>
      <c r="E31" s="35">
        <v>223.02</v>
      </c>
      <c r="F31" s="30">
        <f t="shared" si="0"/>
        <v>828.03</v>
      </c>
      <c r="G31" s="205">
        <v>828.03</v>
      </c>
      <c r="H31" s="32"/>
      <c r="I31" s="32"/>
      <c r="J31" s="32"/>
      <c r="K31" s="32"/>
      <c r="L31" s="32"/>
      <c r="M31" s="32"/>
    </row>
    <row r="32" spans="1:13" ht="18" customHeight="1">
      <c r="A32" s="33"/>
      <c r="B32" s="37" t="s">
        <v>16</v>
      </c>
      <c r="C32" s="13" t="s">
        <v>20</v>
      </c>
      <c r="D32" s="36">
        <f>D25</f>
        <v>546.00320000000011</v>
      </c>
      <c r="E32" s="35">
        <v>14.4</v>
      </c>
      <c r="F32" s="30">
        <f t="shared" si="0"/>
        <v>7862.45</v>
      </c>
      <c r="G32" s="205">
        <v>7862.45</v>
      </c>
      <c r="H32" s="32"/>
      <c r="I32" s="32"/>
      <c r="J32" s="32"/>
      <c r="K32" s="32"/>
      <c r="L32" s="32"/>
      <c r="M32" s="32"/>
    </row>
    <row r="33" spans="1:13" ht="18" customHeight="1">
      <c r="A33" s="33" t="s">
        <v>17</v>
      </c>
      <c r="B33" s="34" t="s">
        <v>18</v>
      </c>
      <c r="C33" s="34"/>
      <c r="D33" s="44"/>
      <c r="E33" s="44"/>
      <c r="F33" s="44"/>
      <c r="G33" s="32"/>
      <c r="H33" s="32"/>
      <c r="I33" s="32"/>
      <c r="J33" s="32"/>
      <c r="K33" s="32"/>
      <c r="L33" s="32"/>
      <c r="M33" s="32"/>
    </row>
    <row r="34" spans="1:13" ht="18" customHeight="1" thickBot="1">
      <c r="A34" s="197"/>
      <c r="B34" s="202" t="s">
        <v>223</v>
      </c>
      <c r="C34" s="17" t="s">
        <v>212</v>
      </c>
      <c r="D34" s="204">
        <f>0.035*D25</f>
        <v>19.110112000000004</v>
      </c>
      <c r="E34" s="40"/>
      <c r="F34" s="40"/>
      <c r="G34" s="32"/>
      <c r="H34" s="32"/>
      <c r="I34" s="32"/>
      <c r="J34" s="32"/>
      <c r="K34" s="32"/>
      <c r="L34" s="32"/>
      <c r="M34" s="32"/>
    </row>
    <row r="35" spans="1:13" ht="27.75" customHeight="1" thickBot="1">
      <c r="A35" s="20" t="s">
        <v>19</v>
      </c>
      <c r="B35" s="21" t="s">
        <v>210</v>
      </c>
      <c r="C35" s="22" t="s">
        <v>20</v>
      </c>
      <c r="D35" s="23">
        <f>D25</f>
        <v>546.00320000000011</v>
      </c>
      <c r="E35" s="23">
        <v>172.2</v>
      </c>
      <c r="F35" s="24">
        <f>G35</f>
        <v>94021.75</v>
      </c>
      <c r="G35" s="205">
        <v>94021.75</v>
      </c>
      <c r="H35" s="32"/>
      <c r="I35" s="32"/>
      <c r="J35" s="32"/>
      <c r="K35" s="32"/>
      <c r="L35" s="32"/>
      <c r="M35" s="32"/>
    </row>
    <row r="36" spans="1:13" ht="25.5" customHeight="1" thickBot="1">
      <c r="A36" s="203" t="s">
        <v>21</v>
      </c>
      <c r="B36" s="201" t="s">
        <v>211</v>
      </c>
      <c r="C36" s="198" t="s">
        <v>212</v>
      </c>
      <c r="D36" s="199">
        <f>D34</f>
        <v>19.110112000000004</v>
      </c>
      <c r="E36" s="199">
        <v>755.55</v>
      </c>
      <c r="F36" s="200">
        <f>F37+F38</f>
        <v>14438.64</v>
      </c>
      <c r="G36" s="32"/>
      <c r="H36" s="32"/>
      <c r="I36" s="32"/>
      <c r="J36" s="32"/>
      <c r="K36" s="32"/>
      <c r="L36" s="32"/>
      <c r="M36" s="32"/>
    </row>
    <row r="37" spans="1:13" ht="18" customHeight="1">
      <c r="A37" s="27" t="s">
        <v>22</v>
      </c>
      <c r="B37" s="28" t="s">
        <v>12</v>
      </c>
      <c r="C37" s="29" t="s">
        <v>212</v>
      </c>
      <c r="D37" s="30">
        <f>D36</f>
        <v>19.110112000000004</v>
      </c>
      <c r="E37" s="30">
        <v>634.54999999999995</v>
      </c>
      <c r="F37" s="30">
        <f>G37</f>
        <v>12126.32</v>
      </c>
      <c r="G37" s="32">
        <v>12126.32</v>
      </c>
      <c r="H37" s="32"/>
      <c r="I37" s="32"/>
      <c r="J37" s="32"/>
      <c r="K37" s="32"/>
      <c r="L37" s="32"/>
      <c r="M37" s="32"/>
    </row>
    <row r="38" spans="1:13" ht="18" customHeight="1">
      <c r="A38" s="33" t="s">
        <v>23</v>
      </c>
      <c r="B38" s="34" t="s">
        <v>14</v>
      </c>
      <c r="C38" s="13" t="s">
        <v>15</v>
      </c>
      <c r="D38" s="35"/>
      <c r="E38" s="35"/>
      <c r="F38" s="36">
        <f>F39</f>
        <v>2312.3200000000002</v>
      </c>
      <c r="G38" s="32"/>
      <c r="H38" s="32"/>
      <c r="I38" s="32"/>
      <c r="J38" s="32"/>
      <c r="K38" s="32"/>
      <c r="L38" s="32"/>
      <c r="M38" s="32"/>
    </row>
    <row r="39" spans="1:13" ht="18" customHeight="1">
      <c r="A39" s="33"/>
      <c r="B39" s="37" t="s">
        <v>16</v>
      </c>
      <c r="C39" s="13" t="s">
        <v>212</v>
      </c>
      <c r="D39" s="36">
        <f>D36</f>
        <v>19.110112000000004</v>
      </c>
      <c r="E39" s="35">
        <v>121</v>
      </c>
      <c r="F39" s="36">
        <f>G39</f>
        <v>2312.3200000000002</v>
      </c>
      <c r="G39" s="32">
        <v>2312.3200000000002</v>
      </c>
      <c r="H39" s="32"/>
      <c r="I39" s="32"/>
      <c r="J39" s="32"/>
      <c r="K39" s="32"/>
      <c r="L39" s="32"/>
      <c r="M39" s="32"/>
    </row>
    <row r="40" spans="1:13" ht="18" customHeight="1">
      <c r="A40" s="38" t="s">
        <v>25</v>
      </c>
      <c r="B40" s="39" t="s">
        <v>18</v>
      </c>
      <c r="C40" s="39"/>
      <c r="D40" s="40"/>
      <c r="E40" s="40"/>
      <c r="F40" s="40"/>
      <c r="G40" s="32"/>
      <c r="H40" s="32"/>
      <c r="I40" s="32"/>
      <c r="J40" s="32"/>
      <c r="K40" s="32"/>
      <c r="L40" s="32"/>
      <c r="M40" s="32"/>
    </row>
    <row r="41" spans="1:13" ht="29.25" customHeight="1">
      <c r="A41" s="20" t="s">
        <v>26</v>
      </c>
      <c r="B41" s="21" t="s">
        <v>213</v>
      </c>
      <c r="C41" s="22" t="s">
        <v>212</v>
      </c>
      <c r="D41" s="23">
        <f>D34</f>
        <v>19.110112000000004</v>
      </c>
      <c r="E41" s="23">
        <v>133.6</v>
      </c>
      <c r="F41" s="24">
        <f>F42</f>
        <v>2553.11</v>
      </c>
      <c r="G41" s="32"/>
      <c r="H41" s="32"/>
      <c r="I41" s="32"/>
      <c r="J41" s="32"/>
      <c r="K41" s="32"/>
      <c r="L41" s="32"/>
      <c r="M41" s="32"/>
    </row>
    <row r="42" spans="1:13" ht="18" customHeight="1">
      <c r="A42" s="27" t="s">
        <v>27</v>
      </c>
      <c r="B42" s="28" t="s">
        <v>12</v>
      </c>
      <c r="C42" s="29" t="s">
        <v>212</v>
      </c>
      <c r="D42" s="30">
        <f>D41</f>
        <v>19.110112000000004</v>
      </c>
      <c r="E42" s="30">
        <v>133.6</v>
      </c>
      <c r="F42" s="30">
        <f>G42</f>
        <v>2553.11</v>
      </c>
      <c r="G42" s="32">
        <v>2553.11</v>
      </c>
      <c r="H42" s="32"/>
      <c r="I42" s="32"/>
      <c r="J42" s="32"/>
      <c r="K42" s="32"/>
      <c r="L42" s="32"/>
      <c r="M42" s="32"/>
    </row>
    <row r="43" spans="1:13" ht="18" customHeight="1">
      <c r="A43" s="33" t="s">
        <v>28</v>
      </c>
      <c r="B43" s="34" t="s">
        <v>14</v>
      </c>
      <c r="C43" s="13"/>
      <c r="D43" s="35"/>
      <c r="E43" s="35"/>
      <c r="F43" s="36"/>
      <c r="G43" s="32"/>
      <c r="H43" s="32"/>
      <c r="I43" s="32"/>
      <c r="J43" s="32"/>
      <c r="K43" s="32"/>
      <c r="L43" s="32"/>
      <c r="M43" s="32"/>
    </row>
    <row r="44" spans="1:13" ht="18" customHeight="1">
      <c r="A44" s="33"/>
      <c r="B44" s="37" t="s">
        <v>16</v>
      </c>
      <c r="C44" s="13"/>
      <c r="D44" s="36"/>
      <c r="E44" s="35"/>
      <c r="F44" s="36"/>
    </row>
    <row r="45" spans="1:13" ht="18" customHeight="1" thickBot="1">
      <c r="A45" s="38" t="s">
        <v>29</v>
      </c>
      <c r="B45" s="39" t="s">
        <v>18</v>
      </c>
      <c r="C45" s="39"/>
      <c r="D45" s="40"/>
      <c r="E45" s="40"/>
      <c r="F45" s="40"/>
    </row>
    <row r="46" spans="1:13" ht="18.75">
      <c r="A46" s="184"/>
      <c r="B46" s="185" t="s">
        <v>30</v>
      </c>
      <c r="C46" s="186" t="s">
        <v>31</v>
      </c>
      <c r="D46" s="187"/>
      <c r="E46" s="187"/>
      <c r="F46" s="188">
        <f>F25+F35+F41+F36</f>
        <v>542355.65999999992</v>
      </c>
    </row>
    <row r="47" spans="1:13" ht="18.75">
      <c r="A47" s="189"/>
      <c r="B47" s="45" t="s">
        <v>32</v>
      </c>
      <c r="C47" s="43" t="s">
        <v>31</v>
      </c>
      <c r="D47" s="33" t="s">
        <v>33</v>
      </c>
      <c r="E47" s="35"/>
      <c r="F47" s="190">
        <f>F46*0.2</f>
        <v>108471.13199999998</v>
      </c>
    </row>
    <row r="48" spans="1:13" ht="19.5" thickBot="1">
      <c r="A48" s="191"/>
      <c r="B48" s="192" t="s">
        <v>34</v>
      </c>
      <c r="C48" s="193" t="s">
        <v>31</v>
      </c>
      <c r="D48" s="194"/>
      <c r="E48" s="194"/>
      <c r="F48" s="195">
        <f>F46+F47</f>
        <v>650826.7919999999</v>
      </c>
      <c r="G48" s="207" t="s">
        <v>35</v>
      </c>
      <c r="H48" s="208"/>
    </row>
    <row r="50" spans="2:6" ht="18.75">
      <c r="B50" s="46" t="s">
        <v>36</v>
      </c>
      <c r="C50" s="47"/>
      <c r="D50" s="47"/>
      <c r="E50" s="47"/>
      <c r="F50" s="47"/>
    </row>
    <row r="51" spans="2:6" ht="18.75">
      <c r="B51" s="46" t="s">
        <v>37</v>
      </c>
      <c r="C51" s="47"/>
      <c r="D51" s="47"/>
      <c r="E51" s="47"/>
      <c r="F51" s="47"/>
    </row>
    <row r="52" spans="2:6" ht="39.6" customHeight="1">
      <c r="B52" s="209" t="s">
        <v>38</v>
      </c>
      <c r="C52" s="209"/>
      <c r="D52" s="209"/>
      <c r="E52" s="209"/>
      <c r="F52" s="6"/>
    </row>
    <row r="53" spans="2:6" ht="18.75">
      <c r="B53" s="46" t="s">
        <v>39</v>
      </c>
      <c r="C53" s="6"/>
      <c r="D53" s="6"/>
      <c r="E53" s="6"/>
      <c r="F53" s="6"/>
    </row>
    <row r="54" spans="2:6" ht="24.75" customHeight="1">
      <c r="B54" s="196" t="s">
        <v>40</v>
      </c>
      <c r="C54" s="6"/>
      <c r="D54" s="6"/>
      <c r="E54" s="6"/>
      <c r="F54" s="6"/>
    </row>
    <row r="55" spans="2:6" ht="20.100000000000001" customHeight="1">
      <c r="B55" s="7" t="s">
        <v>41</v>
      </c>
      <c r="C55" s="48"/>
      <c r="D55" s="6"/>
      <c r="E55" s="6"/>
      <c r="F55" s="6"/>
    </row>
    <row r="56" spans="2:6" ht="19.5" customHeight="1">
      <c r="B56" s="46" t="s">
        <v>232</v>
      </c>
      <c r="C56" s="6"/>
      <c r="D56" s="6"/>
      <c r="E56" s="6" t="s">
        <v>233</v>
      </c>
      <c r="F56" s="6"/>
    </row>
    <row r="57" spans="2:6" ht="18.75">
      <c r="B57" s="7"/>
      <c r="C57" s="6"/>
      <c r="D57" s="6"/>
      <c r="E57" s="6"/>
      <c r="F57" s="6"/>
    </row>
    <row r="58" spans="2:6" ht="18.75">
      <c r="B58" s="46" t="s">
        <v>234</v>
      </c>
      <c r="C58" s="6"/>
      <c r="D58" s="6"/>
      <c r="E58" s="6" t="s">
        <v>235</v>
      </c>
      <c r="F58" s="6"/>
    </row>
    <row r="59" spans="2:6" ht="13.5" customHeight="1">
      <c r="B59" s="7"/>
      <c r="C59" s="6"/>
      <c r="D59" s="6"/>
      <c r="E59" s="6"/>
      <c r="F59" s="6"/>
    </row>
    <row r="60" spans="2:6" ht="18.75">
      <c r="B60" s="7" t="s">
        <v>236</v>
      </c>
      <c r="C60" s="6"/>
      <c r="D60" s="6"/>
      <c r="E60" s="6" t="s">
        <v>237</v>
      </c>
      <c r="F60" s="6"/>
    </row>
    <row r="61" spans="2:6" ht="15.75" customHeight="1">
      <c r="B61" s="7"/>
      <c r="C61" s="6"/>
      <c r="D61" s="6"/>
      <c r="E61" s="6"/>
      <c r="F61" s="6"/>
    </row>
    <row r="62" spans="2:6" ht="18.75">
      <c r="B62" s="7" t="s">
        <v>238</v>
      </c>
      <c r="C62" s="6"/>
      <c r="D62" s="6"/>
      <c r="E62" s="6" t="s">
        <v>239</v>
      </c>
      <c r="F62" s="6"/>
    </row>
    <row r="63" spans="2:6" ht="11.25" customHeight="1">
      <c r="B63" s="7"/>
      <c r="C63" s="6"/>
      <c r="D63" s="6"/>
      <c r="E63" s="6"/>
      <c r="F63" s="6"/>
    </row>
    <row r="64" spans="2:6" ht="18.75">
      <c r="B64" s="49" t="s">
        <v>42</v>
      </c>
      <c r="C64" s="6"/>
      <c r="D64" s="6"/>
      <c r="E64" s="6"/>
      <c r="F64" s="6"/>
    </row>
    <row r="65" spans="2:6" ht="18.75">
      <c r="B65" s="6" t="s">
        <v>240</v>
      </c>
      <c r="C65" s="49"/>
      <c r="D65" s="6"/>
      <c r="E65" s="6" t="s">
        <v>178</v>
      </c>
      <c r="F65" s="6"/>
    </row>
    <row r="66" spans="2:6" ht="18.75">
      <c r="B66" s="7"/>
      <c r="C66" s="6"/>
      <c r="D66" s="6"/>
      <c r="E66" s="6"/>
      <c r="F66" s="6"/>
    </row>
    <row r="67" spans="2:6" ht="18.75">
      <c r="B67" s="7"/>
      <c r="C67" s="6"/>
      <c r="D67" s="6"/>
      <c r="E67" s="6"/>
      <c r="F67" s="6"/>
    </row>
    <row r="69" spans="2:6" ht="18.75">
      <c r="B69" s="7"/>
      <c r="D69" s="6"/>
      <c r="E69" s="6"/>
    </row>
  </sheetData>
  <mergeCells count="12">
    <mergeCell ref="A1:F2"/>
    <mergeCell ref="A3:F3"/>
    <mergeCell ref="A5:B5"/>
    <mergeCell ref="A7:F11"/>
    <mergeCell ref="A13:F13"/>
    <mergeCell ref="G48:H48"/>
    <mergeCell ref="B52:E52"/>
    <mergeCell ref="A14:B14"/>
    <mergeCell ref="A15:B15"/>
    <mergeCell ref="A16:F18"/>
    <mergeCell ref="A20:B20"/>
    <mergeCell ref="A21:C22"/>
  </mergeCells>
  <pageMargins left="0.25" right="0.25" top="0.75" bottom="0.75" header="0.51180555555555496" footer="0.51180555555555496"/>
  <pageSetup paperSize="9" scale="7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zoomScaleNormal="100" workbookViewId="0">
      <selection activeCell="H12" sqref="H12"/>
    </sheetView>
  </sheetViews>
  <sheetFormatPr defaultColWidth="8.7109375" defaultRowHeight="15"/>
  <cols>
    <col min="1" max="1" width="8" customWidth="1"/>
    <col min="2" max="2" width="60.28515625" customWidth="1"/>
    <col min="3" max="3" width="10.140625" customWidth="1"/>
    <col min="4" max="4" width="13.5703125" customWidth="1"/>
  </cols>
  <sheetData>
    <row r="1" spans="1:7" ht="15" customHeight="1">
      <c r="A1" s="217" t="str">
        <f>CONCATENATE("Ведомость материалов к акту № ",'общая информация'!B13)</f>
        <v>Ведомость материалов к акту № 1</v>
      </c>
      <c r="B1" s="217"/>
      <c r="C1" s="217"/>
      <c r="D1" s="217"/>
      <c r="E1" s="50"/>
    </row>
    <row r="2" spans="1:7" ht="15" customHeight="1">
      <c r="A2" s="217"/>
      <c r="B2" s="217"/>
      <c r="C2" s="217"/>
      <c r="D2" s="217"/>
      <c r="E2" s="50"/>
    </row>
    <row r="3" spans="1:7" ht="18.75">
      <c r="A3" s="7"/>
      <c r="B3" s="7"/>
      <c r="C3" s="7"/>
      <c r="D3" s="7"/>
    </row>
    <row r="4" spans="1:7" ht="36.75" customHeight="1">
      <c r="A4" s="51" t="s">
        <v>43</v>
      </c>
      <c r="B4" s="51" t="s">
        <v>44</v>
      </c>
      <c r="C4" s="51" t="s">
        <v>45</v>
      </c>
      <c r="D4" s="51" t="s">
        <v>46</v>
      </c>
    </row>
    <row r="5" spans="1:7" ht="18.75">
      <c r="A5" s="52">
        <v>1</v>
      </c>
      <c r="B5" s="52">
        <v>2</v>
      </c>
      <c r="C5" s="52">
        <v>3</v>
      </c>
      <c r="D5" s="52">
        <v>4</v>
      </c>
    </row>
    <row r="6" spans="1:7" ht="21.75" customHeight="1">
      <c r="A6" s="52">
        <v>1</v>
      </c>
      <c r="B6" s="53" t="str">
        <f>АКТ!B28</f>
        <v>Грунт Penguard Express</v>
      </c>
      <c r="C6" s="52" t="s">
        <v>24</v>
      </c>
      <c r="D6" s="36">
        <f>АКТ!D28</f>
        <v>126.67274240000003</v>
      </c>
      <c r="F6" s="32"/>
      <c r="G6" s="32"/>
    </row>
    <row r="7" spans="1:7" ht="18.75">
      <c r="A7" s="52">
        <v>2</v>
      </c>
      <c r="B7" s="37" t="str">
        <f>АКТ!B29</f>
        <v>Разбавитель для грунта Thinner 17</v>
      </c>
      <c r="C7" s="13" t="s">
        <v>24</v>
      </c>
      <c r="D7" s="35">
        <f>АКТ!D29</f>
        <v>6.3336371200000023</v>
      </c>
      <c r="F7" s="32"/>
      <c r="G7" s="32"/>
    </row>
    <row r="8" spans="1:7" ht="18.75">
      <c r="A8" s="52">
        <v>3</v>
      </c>
      <c r="B8" s="37" t="str">
        <f>АКТ!B30</f>
        <v>Финишное полиуретановое покрытие Hardtop</v>
      </c>
      <c r="C8" s="13" t="s">
        <v>24</v>
      </c>
      <c r="D8" s="36">
        <f>АКТ!D30</f>
        <v>74.256435200000013</v>
      </c>
      <c r="F8" s="32"/>
      <c r="G8" s="32"/>
    </row>
    <row r="9" spans="1:7" ht="18.75">
      <c r="A9" s="52">
        <v>4</v>
      </c>
      <c r="B9" s="37" t="str">
        <f>АКТ!B31</f>
        <v>Разбавитель для финишнего покрытия Thinner 10</v>
      </c>
      <c r="C9" s="13" t="s">
        <v>24</v>
      </c>
      <c r="D9" s="36">
        <f>АКТ!D31</f>
        <v>3.7128217600000006</v>
      </c>
      <c r="F9" s="32"/>
      <c r="G9" s="32"/>
    </row>
    <row r="10" spans="1:7" ht="18.75">
      <c r="A10" s="182">
        <v>5</v>
      </c>
      <c r="B10" s="37" t="str">
        <f>АКТ!B34</f>
        <v>Купершлак фр.0,5-2,5 мм</v>
      </c>
      <c r="C10" s="13" t="str">
        <f>АКТ!C34</f>
        <v>тн</v>
      </c>
      <c r="D10" s="36">
        <f>АКТ!D34</f>
        <v>19.110112000000004</v>
      </c>
      <c r="F10" s="32"/>
      <c r="G10" s="32"/>
    </row>
    <row r="11" spans="1:7" ht="18.75">
      <c r="A11" s="7"/>
      <c r="B11" s="7"/>
      <c r="C11" s="7"/>
      <c r="D11" s="7"/>
    </row>
    <row r="12" spans="1:7" ht="20.100000000000001" customHeight="1">
      <c r="A12" s="7"/>
      <c r="B12" s="218" t="s">
        <v>47</v>
      </c>
      <c r="C12" s="218"/>
      <c r="D12" s="218"/>
    </row>
    <row r="13" spans="1:7" ht="20.100000000000001" customHeight="1">
      <c r="A13" s="7"/>
      <c r="B13" s="55"/>
      <c r="C13" s="55"/>
      <c r="D13" s="55"/>
    </row>
    <row r="14" spans="1:7" ht="20.100000000000001" customHeight="1">
      <c r="A14" s="7"/>
      <c r="B14" s="55" t="s">
        <v>217</v>
      </c>
      <c r="C14" s="55"/>
      <c r="D14" s="55"/>
    </row>
    <row r="15" spans="1:7" ht="20.100000000000001" customHeight="1">
      <c r="A15" s="7"/>
      <c r="B15" s="56"/>
      <c r="C15" s="56"/>
      <c r="D15" s="56"/>
    </row>
    <row r="16" spans="1:7" ht="20.100000000000001" customHeight="1">
      <c r="A16" s="7"/>
      <c r="B16" s="218" t="s">
        <v>241</v>
      </c>
      <c r="C16" s="218"/>
      <c r="D16" s="218"/>
    </row>
  </sheetData>
  <mergeCells count="3">
    <mergeCell ref="A1:D2"/>
    <mergeCell ref="B12:D12"/>
    <mergeCell ref="B16:D16"/>
  </mergeCells>
  <pageMargins left="0.7" right="0.7" top="0.75" bottom="0.75" header="0.51180555555555496" footer="0.51180555555555496"/>
  <pageSetup paperSize="9" scale="9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1"/>
  <sheetViews>
    <sheetView topLeftCell="A7" zoomScaleNormal="100" workbookViewId="0">
      <selection activeCell="J35" sqref="J35"/>
    </sheetView>
  </sheetViews>
  <sheetFormatPr defaultColWidth="8.7109375" defaultRowHeight="15"/>
  <cols>
    <col min="3" max="3" width="12" customWidth="1"/>
    <col min="11" max="11" width="11.140625" customWidth="1"/>
  </cols>
  <sheetData>
    <row r="1" spans="1:11">
      <c r="I1" s="224" t="s">
        <v>48</v>
      </c>
      <c r="J1" s="224"/>
      <c r="K1" s="224"/>
    </row>
    <row r="2" spans="1:11">
      <c r="I2" s="224"/>
      <c r="J2" s="224"/>
      <c r="K2" s="224"/>
    </row>
    <row r="5" spans="1:11" ht="15" customHeight="1">
      <c r="A5" s="225" t="s">
        <v>0</v>
      </c>
      <c r="B5" s="225"/>
      <c r="C5" s="225"/>
      <c r="D5" s="225"/>
      <c r="E5" s="225"/>
      <c r="F5" s="225"/>
      <c r="G5" s="225"/>
      <c r="H5" s="225"/>
      <c r="I5" s="225"/>
      <c r="J5" s="225"/>
      <c r="K5" s="225"/>
    </row>
    <row r="6" spans="1:11" ht="15" customHeight="1">
      <c r="A6" s="225"/>
      <c r="B6" s="225"/>
      <c r="C6" s="225"/>
      <c r="D6" s="225"/>
      <c r="E6" s="225"/>
      <c r="F6" s="225"/>
      <c r="G6" s="225"/>
      <c r="H6" s="225"/>
      <c r="I6" s="225"/>
      <c r="J6" s="225"/>
      <c r="K6" s="225"/>
    </row>
    <row r="7" spans="1:11" ht="15" customHeight="1">
      <c r="A7" s="225"/>
      <c r="B7" s="225"/>
      <c r="C7" s="225"/>
      <c r="D7" s="225"/>
      <c r="E7" s="225"/>
      <c r="F7" s="225"/>
      <c r="G7" s="225"/>
      <c r="H7" s="225"/>
      <c r="I7" s="225"/>
      <c r="J7" s="225"/>
      <c r="K7" s="225"/>
    </row>
    <row r="9" spans="1:11" ht="18.75">
      <c r="A9" s="226" t="s">
        <v>49</v>
      </c>
      <c r="B9" s="226"/>
      <c r="C9" s="226"/>
      <c r="D9" s="226"/>
      <c r="E9" s="226"/>
      <c r="F9" s="226"/>
      <c r="G9" s="226"/>
      <c r="H9" s="226"/>
      <c r="I9" s="226"/>
      <c r="J9" s="226"/>
      <c r="K9" s="226"/>
    </row>
    <row r="11" spans="1:11" ht="18.75">
      <c r="A11" s="227" t="s">
        <v>50</v>
      </c>
      <c r="B11" s="227"/>
      <c r="C11" s="227"/>
      <c r="D11" s="227"/>
      <c r="E11" s="7"/>
      <c r="F11" s="7"/>
      <c r="G11" s="7"/>
      <c r="H11" s="7"/>
      <c r="I11" s="7"/>
      <c r="J11" s="7"/>
    </row>
    <row r="12" spans="1:11" ht="15" customHeight="1">
      <c r="A12" s="228" t="str">
        <f>CONCATENATE('общая информация'!B4,". ",'общая информация'!B17)</f>
        <v>Трубопроводы технологические и арматура с изоляцией инв. № 004314. Цех слабой азотной кислоты. Отделение УКЛ</v>
      </c>
      <c r="B12" s="228"/>
      <c r="C12" s="228"/>
      <c r="D12" s="228"/>
      <c r="E12" s="228"/>
      <c r="F12" s="228"/>
      <c r="G12" s="228"/>
      <c r="H12" s="228"/>
      <c r="I12" s="228"/>
      <c r="J12" s="228"/>
      <c r="K12" s="228"/>
    </row>
    <row r="13" spans="1:11" ht="15" customHeight="1">
      <c r="A13" s="228"/>
      <c r="B13" s="228"/>
      <c r="C13" s="228"/>
      <c r="D13" s="228"/>
      <c r="E13" s="228"/>
      <c r="F13" s="228"/>
      <c r="G13" s="228"/>
      <c r="H13" s="228"/>
      <c r="I13" s="228"/>
      <c r="J13" s="228"/>
      <c r="K13" s="228"/>
    </row>
    <row r="14" spans="1:11" ht="15" customHeight="1">
      <c r="A14" s="228"/>
      <c r="B14" s="228"/>
      <c r="C14" s="228"/>
      <c r="D14" s="228"/>
      <c r="E14" s="228"/>
      <c r="F14" s="228"/>
      <c r="G14" s="228"/>
      <c r="H14" s="228"/>
      <c r="I14" s="228"/>
      <c r="J14" s="228"/>
      <c r="K14" s="228"/>
    </row>
    <row r="16" spans="1:11" ht="18.75">
      <c r="A16" s="222" t="s">
        <v>51</v>
      </c>
      <c r="B16" s="222"/>
      <c r="C16" s="222"/>
      <c r="D16" s="219" t="str">
        <f>'общая информация'!B5</f>
        <v>ООО "Вертикаль"</v>
      </c>
      <c r="E16" s="219"/>
      <c r="F16" s="219"/>
      <c r="G16" s="219"/>
    </row>
    <row r="18" spans="1:11" ht="18.75">
      <c r="A18" s="223" t="s">
        <v>52</v>
      </c>
      <c r="B18" s="223"/>
      <c r="C18" s="223"/>
      <c r="D18" s="223"/>
      <c r="E18" s="223"/>
      <c r="F18" s="223"/>
      <c r="G18" s="223"/>
      <c r="H18" s="223"/>
      <c r="I18" s="223"/>
      <c r="J18" s="223"/>
      <c r="K18" s="223"/>
    </row>
    <row r="21" spans="1:11">
      <c r="A21" s="221" t="s">
        <v>53</v>
      </c>
      <c r="B21" s="221"/>
      <c r="C21" s="221"/>
      <c r="D21" s="221"/>
      <c r="E21" s="221"/>
      <c r="F21" s="221"/>
      <c r="G21" s="221"/>
      <c r="H21" s="221"/>
      <c r="I21" s="221"/>
      <c r="J21" s="221"/>
      <c r="K21" s="221"/>
    </row>
    <row r="23" spans="1:11">
      <c r="A23" s="221" t="s">
        <v>53</v>
      </c>
      <c r="B23" s="221"/>
      <c r="C23" s="221"/>
      <c r="D23" s="221"/>
      <c r="E23" s="221"/>
      <c r="F23" s="221"/>
      <c r="G23" s="221"/>
      <c r="H23" s="221"/>
      <c r="I23" s="221"/>
      <c r="J23" s="221"/>
      <c r="K23" s="221"/>
    </row>
    <row r="25" spans="1:11">
      <c r="A25" s="221" t="s">
        <v>53</v>
      </c>
      <c r="B25" s="221"/>
      <c r="C25" s="221"/>
      <c r="D25" s="221"/>
      <c r="E25" s="221"/>
      <c r="F25" s="221"/>
      <c r="G25" s="221"/>
      <c r="H25" s="221"/>
      <c r="I25" s="221"/>
      <c r="J25" s="221"/>
      <c r="K25" s="221"/>
    </row>
    <row r="27" spans="1:11">
      <c r="A27" s="221" t="s">
        <v>53</v>
      </c>
      <c r="B27" s="221"/>
      <c r="C27" s="221"/>
      <c r="D27" s="221"/>
      <c r="E27" s="221"/>
      <c r="F27" s="221"/>
      <c r="G27" s="221"/>
      <c r="H27" s="221"/>
      <c r="I27" s="221"/>
      <c r="J27" s="221"/>
      <c r="K27" s="221"/>
    </row>
    <row r="29" spans="1:11">
      <c r="A29" s="221" t="s">
        <v>53</v>
      </c>
      <c r="B29" s="221"/>
      <c r="C29" s="221"/>
      <c r="D29" s="221"/>
      <c r="E29" s="221"/>
      <c r="F29" s="221"/>
      <c r="G29" s="221"/>
      <c r="H29" s="221"/>
      <c r="I29" s="221"/>
      <c r="J29" s="221"/>
      <c r="K29" s="221"/>
    </row>
    <row r="31" spans="1:11">
      <c r="A31" s="221" t="s">
        <v>53</v>
      </c>
      <c r="B31" s="221"/>
      <c r="C31" s="221"/>
      <c r="D31" s="221"/>
      <c r="E31" s="221"/>
      <c r="F31" s="221"/>
      <c r="G31" s="221"/>
      <c r="H31" s="221"/>
      <c r="I31" s="221"/>
      <c r="J31" s="221"/>
      <c r="K31" s="221"/>
    </row>
    <row r="33" spans="1:11" ht="33" customHeight="1"/>
    <row r="34" spans="1:11" ht="18.75">
      <c r="A34" s="57" t="s">
        <v>54</v>
      </c>
      <c r="B34" s="7"/>
      <c r="C34" s="7"/>
      <c r="D34" s="7"/>
      <c r="E34" s="7"/>
      <c r="F34" s="7"/>
      <c r="G34" s="219" t="s">
        <v>55</v>
      </c>
      <c r="H34" s="219"/>
      <c r="I34" s="219"/>
      <c r="J34" s="57" t="s">
        <v>218</v>
      </c>
      <c r="K34" s="7"/>
    </row>
    <row r="35" spans="1:11" ht="18.7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ht="18.7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ht="18.75">
      <c r="A37" s="57" t="s">
        <v>56</v>
      </c>
      <c r="B37" s="7"/>
      <c r="C37" s="7"/>
      <c r="D37" s="7"/>
      <c r="E37" s="7"/>
      <c r="F37" s="7"/>
      <c r="G37" s="219" t="s">
        <v>55</v>
      </c>
      <c r="H37" s="219"/>
      <c r="I37" s="219"/>
      <c r="J37" s="57" t="s">
        <v>57</v>
      </c>
      <c r="K37" s="7"/>
    </row>
    <row r="38" spans="1:11" ht="18.7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ht="18.7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ht="38.25" customHeight="1">
      <c r="A40" s="220" t="s">
        <v>58</v>
      </c>
      <c r="B40" s="220"/>
      <c r="C40" s="220"/>
      <c r="D40" s="220"/>
      <c r="E40" s="220"/>
      <c r="F40" s="220"/>
      <c r="G40" s="219" t="s">
        <v>55</v>
      </c>
      <c r="H40" s="219"/>
      <c r="I40" s="219"/>
      <c r="J40" s="57" t="s">
        <v>59</v>
      </c>
      <c r="K40" s="7"/>
    </row>
    <row r="41" spans="1:11" ht="18.75">
      <c r="A41" s="57"/>
      <c r="B41" s="7"/>
      <c r="C41" s="7"/>
      <c r="D41" s="7"/>
      <c r="E41" s="7"/>
      <c r="F41" s="7"/>
      <c r="G41" s="7"/>
      <c r="H41" s="7"/>
      <c r="I41" s="7"/>
      <c r="J41" s="7"/>
      <c r="K41" s="7"/>
    </row>
  </sheetData>
  <mergeCells count="18">
    <mergeCell ref="I1:K2"/>
    <mergeCell ref="A5:K7"/>
    <mergeCell ref="A9:K9"/>
    <mergeCell ref="A11:D11"/>
    <mergeCell ref="A12:K14"/>
    <mergeCell ref="A16:C16"/>
    <mergeCell ref="D16:G16"/>
    <mergeCell ref="A18:K18"/>
    <mergeCell ref="A21:K21"/>
    <mergeCell ref="A23:K23"/>
    <mergeCell ref="G37:I37"/>
    <mergeCell ref="A40:F40"/>
    <mergeCell ref="G40:I40"/>
    <mergeCell ref="A25:K25"/>
    <mergeCell ref="A27:K27"/>
    <mergeCell ref="A29:K29"/>
    <mergeCell ref="A31:K31"/>
    <mergeCell ref="G34:I34"/>
  </mergeCells>
  <pageMargins left="0.7" right="0.7" top="0.75" bottom="0.75" header="0.51180555555555496" footer="0.51180555555555496"/>
  <pageSetup paperSize="9" scale="8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"/>
  <sheetViews>
    <sheetView zoomScaleNormal="100" workbookViewId="0">
      <selection activeCell="E9" sqref="E9"/>
    </sheetView>
  </sheetViews>
  <sheetFormatPr defaultColWidth="8.7109375" defaultRowHeight="15"/>
  <cols>
    <col min="1" max="1" width="7.42578125" customWidth="1"/>
    <col min="2" max="2" width="57.42578125" customWidth="1"/>
    <col min="3" max="3" width="14.85546875" customWidth="1"/>
    <col min="4" max="4" width="14.7109375" customWidth="1"/>
    <col min="5" max="5" width="13.7109375" customWidth="1"/>
    <col min="6" max="6" width="12.5703125" customWidth="1"/>
    <col min="7" max="7" width="12" customWidth="1"/>
    <col min="8" max="8" width="12.42578125" customWidth="1"/>
    <col min="9" max="9" width="23.28515625" customWidth="1"/>
    <col min="10" max="10" width="10.85546875" customWidth="1"/>
  </cols>
  <sheetData>
    <row r="1" spans="1:10" ht="15" customHeight="1">
      <c r="A1" s="233" t="str">
        <f>CONCATENATE("Расчет выработки за ",'общая информация'!B9," приложение к акту № ",'общая информация'!B13)</f>
        <v>Расчет выработки за октябрь приложение к акту № 1</v>
      </c>
      <c r="B1" s="233"/>
      <c r="C1" s="233"/>
      <c r="D1" s="233"/>
      <c r="E1" s="233"/>
      <c r="F1" s="233"/>
      <c r="G1" s="233"/>
      <c r="H1" s="233"/>
      <c r="I1" s="233"/>
      <c r="J1" s="233"/>
    </row>
    <row r="2" spans="1:10" ht="15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</row>
    <row r="4" spans="1:10" ht="50.25" customHeight="1">
      <c r="A4" s="234" t="s">
        <v>60</v>
      </c>
      <c r="B4" s="234" t="s">
        <v>61</v>
      </c>
      <c r="C4" s="234" t="s">
        <v>62</v>
      </c>
      <c r="D4" s="234" t="s">
        <v>63</v>
      </c>
      <c r="E4" s="234" t="s">
        <v>64</v>
      </c>
      <c r="F4" s="234" t="s">
        <v>65</v>
      </c>
      <c r="G4" s="234" t="s">
        <v>66</v>
      </c>
      <c r="H4" s="234" t="s">
        <v>67</v>
      </c>
      <c r="I4" s="234" t="s">
        <v>68</v>
      </c>
      <c r="J4" s="234" t="s">
        <v>69</v>
      </c>
    </row>
    <row r="5" spans="1:10">
      <c r="A5" s="234"/>
      <c r="B5" s="234"/>
      <c r="C5" s="234"/>
      <c r="D5" s="234"/>
      <c r="E5" s="234"/>
      <c r="F5" s="234"/>
      <c r="G5" s="234"/>
      <c r="H5" s="234"/>
      <c r="I5" s="234"/>
      <c r="J5" s="234"/>
    </row>
    <row r="6" spans="1:10">
      <c r="A6" s="58">
        <v>1</v>
      </c>
      <c r="B6" s="59">
        <v>2</v>
      </c>
      <c r="C6" s="58">
        <v>3</v>
      </c>
      <c r="D6" s="58">
        <v>4</v>
      </c>
      <c r="E6" s="58">
        <v>5</v>
      </c>
      <c r="F6" s="58">
        <v>6</v>
      </c>
      <c r="G6" s="58">
        <v>7</v>
      </c>
      <c r="H6" s="58">
        <v>8</v>
      </c>
      <c r="I6" s="58">
        <v>9</v>
      </c>
      <c r="J6" s="58">
        <v>10</v>
      </c>
    </row>
    <row r="7" spans="1:10" ht="40.5" customHeight="1">
      <c r="A7" s="231"/>
      <c r="B7" s="60" t="str">
        <f>CONCATENATE('общая информация'!B17," ",'общая информация'!B15)</f>
        <v>Цех слабой азотной кислоты. Отделение УКЛ Ремонт антикоррозийной защиты трубопроводов ОВ НК с северо-западной стороны корп. 482</v>
      </c>
      <c r="C7" s="230" t="str">
        <f>'общая информация'!B2</f>
        <v>20/1-1030-Р</v>
      </c>
      <c r="D7" s="229">
        <f>АКТ!F48/1000</f>
        <v>650.82679199999995</v>
      </c>
      <c r="E7" s="229">
        <f>(АКТ!F26+АКТ!F35+АКТ!F37+АКТ!F42)/1000</f>
        <v>419.25328999999999</v>
      </c>
      <c r="F7" s="232">
        <f>ТАБЕЛЬ!AI13+ТАБЕЛЬ!BR13</f>
        <v>76</v>
      </c>
      <c r="G7" s="229">
        <f>E7/F7</f>
        <v>5.516490657894737</v>
      </c>
      <c r="H7" s="229">
        <f>G7*22-80</f>
        <v>41.362794473684218</v>
      </c>
      <c r="I7" s="230" t="str">
        <f>'общая информация'!B5</f>
        <v>ООО "Вертикаль"</v>
      </c>
      <c r="J7" s="231"/>
    </row>
    <row r="8" spans="1:10" ht="37.5">
      <c r="A8" s="231"/>
      <c r="B8" s="61" t="str">
        <f>'общая информация'!B4</f>
        <v>Трубопроводы технологические и арматура с изоляцией инв. № 004314</v>
      </c>
      <c r="C8" s="230"/>
      <c r="D8" s="229"/>
      <c r="E8" s="229"/>
      <c r="F8" s="232"/>
      <c r="G8" s="229"/>
      <c r="H8" s="229"/>
      <c r="I8" s="230"/>
      <c r="J8" s="231"/>
    </row>
    <row r="9" spans="1:10" ht="18.75">
      <c r="A9" s="54"/>
      <c r="B9" s="60"/>
      <c r="C9" s="62"/>
      <c r="D9" s="63"/>
      <c r="E9" s="63"/>
      <c r="F9" s="63"/>
      <c r="G9" s="63"/>
      <c r="H9" s="63"/>
      <c r="I9" s="62"/>
      <c r="J9" s="54"/>
    </row>
    <row r="10" spans="1:10" ht="15" customHeight="1">
      <c r="A10" s="64"/>
      <c r="B10" s="65"/>
      <c r="C10" s="64"/>
      <c r="D10" s="64"/>
      <c r="E10" s="64"/>
      <c r="F10" s="64"/>
      <c r="G10" s="64"/>
      <c r="H10" s="64"/>
      <c r="I10" s="64"/>
      <c r="J10" s="64"/>
    </row>
    <row r="11" spans="1:10" ht="15" customHeight="1">
      <c r="B11" s="66" t="str">
        <f>CONCATENATE('общая информация'!B19," ",'общая информация'!B5)</f>
        <v>Технический директор ООО "Вертикаль"</v>
      </c>
      <c r="D11" s="66" t="str">
        <f>'общая информация'!B7</f>
        <v>Тимашев Р.Ю.</v>
      </c>
      <c r="E11" s="66"/>
      <c r="F11" s="66"/>
    </row>
  </sheetData>
  <mergeCells count="20">
    <mergeCell ref="A1:J2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G7:G8"/>
    <mergeCell ref="H7:H8"/>
    <mergeCell ref="I7:I8"/>
    <mergeCell ref="J7:J8"/>
    <mergeCell ref="A7:A8"/>
    <mergeCell ref="C7:C8"/>
    <mergeCell ref="D7:D8"/>
    <mergeCell ref="E7:E8"/>
    <mergeCell ref="F7:F8"/>
  </mergeCells>
  <pageMargins left="0.7" right="0.7" top="0.75" bottom="0.75" header="0.51180555555555496" footer="0.51180555555555496"/>
  <pageSetup paperSize="9" scale="7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AMJ37"/>
  <sheetViews>
    <sheetView tabSelected="1" zoomScaleNormal="100" workbookViewId="0">
      <selection activeCell="B10" sqref="B10"/>
    </sheetView>
  </sheetViews>
  <sheetFormatPr defaultColWidth="9.140625" defaultRowHeight="18.75"/>
  <cols>
    <col min="1" max="1" width="31.42578125" style="68" customWidth="1"/>
    <col min="2" max="2" width="98.140625" style="177" customWidth="1"/>
    <col min="3" max="1024" width="9.140625" style="177"/>
  </cols>
  <sheetData>
    <row r="2" spans="1:2">
      <c r="A2" s="68" t="s">
        <v>179</v>
      </c>
      <c r="B2" s="177" t="s">
        <v>224</v>
      </c>
    </row>
    <row r="3" spans="1:2">
      <c r="A3" s="68" t="s">
        <v>180</v>
      </c>
      <c r="B3" s="178" t="s">
        <v>225</v>
      </c>
    </row>
    <row r="4" spans="1:2" ht="47.25" customHeight="1">
      <c r="A4" s="68" t="s">
        <v>181</v>
      </c>
      <c r="B4" s="54" t="s">
        <v>215</v>
      </c>
    </row>
    <row r="5" spans="1:2">
      <c r="A5" s="68" t="s">
        <v>182</v>
      </c>
      <c r="B5" s="177" t="s">
        <v>183</v>
      </c>
    </row>
    <row r="6" spans="1:2">
      <c r="A6" s="68" t="s">
        <v>184</v>
      </c>
      <c r="B6" s="177" t="s">
        <v>178</v>
      </c>
    </row>
    <row r="7" spans="1:2">
      <c r="A7" s="68" t="s">
        <v>185</v>
      </c>
      <c r="B7" s="177" t="s">
        <v>186</v>
      </c>
    </row>
    <row r="9" spans="1:2">
      <c r="A9" s="68" t="s">
        <v>187</v>
      </c>
      <c r="B9" s="177" t="s">
        <v>221</v>
      </c>
    </row>
    <row r="11" spans="1:2">
      <c r="A11" s="68" t="s">
        <v>188</v>
      </c>
      <c r="B11" s="177" t="s">
        <v>189</v>
      </c>
    </row>
    <row r="13" spans="1:2">
      <c r="A13" s="68" t="s">
        <v>190</v>
      </c>
      <c r="B13" s="177">
        <v>1</v>
      </c>
    </row>
    <row r="15" spans="1:2" ht="51.4" customHeight="1">
      <c r="A15" s="68" t="s">
        <v>191</v>
      </c>
      <c r="B15" s="54" t="s">
        <v>242</v>
      </c>
    </row>
    <row r="16" spans="1:2" ht="17.850000000000001" customHeight="1"/>
    <row r="17" spans="1:19">
      <c r="A17" s="68" t="s">
        <v>192</v>
      </c>
      <c r="B17" s="177" t="s">
        <v>216</v>
      </c>
    </row>
    <row r="19" spans="1:19">
      <c r="A19" s="68" t="s">
        <v>193</v>
      </c>
      <c r="B19" s="177" t="s">
        <v>185</v>
      </c>
    </row>
    <row r="21" spans="1:19">
      <c r="A21" s="68" t="s">
        <v>117</v>
      </c>
      <c r="B21" s="177">
        <v>6732186379</v>
      </c>
    </row>
    <row r="23" spans="1:19">
      <c r="A23" s="68" t="s">
        <v>114</v>
      </c>
      <c r="B23" s="177" t="s">
        <v>194</v>
      </c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</row>
    <row r="24" spans="1:19"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</row>
    <row r="25" spans="1:19">
      <c r="A25" s="68" t="s">
        <v>118</v>
      </c>
      <c r="B25" s="177">
        <v>673201001</v>
      </c>
    </row>
    <row r="27" spans="1:19" ht="15" customHeight="1">
      <c r="A27" s="68" t="s">
        <v>195</v>
      </c>
      <c r="B27" s="178" t="s">
        <v>196</v>
      </c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</row>
    <row r="28" spans="1:19" ht="15" customHeight="1"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</row>
    <row r="29" spans="1:19" ht="30" customHeight="1">
      <c r="A29" s="68" t="s">
        <v>197</v>
      </c>
      <c r="B29" s="54" t="s">
        <v>198</v>
      </c>
    </row>
    <row r="31" spans="1:19" ht="15" customHeight="1">
      <c r="A31" s="68" t="s">
        <v>199</v>
      </c>
      <c r="B31" s="179" t="s">
        <v>200</v>
      </c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</row>
    <row r="32" spans="1:19" ht="15" customHeight="1"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</row>
    <row r="33" spans="1:19" ht="15" customHeight="1">
      <c r="A33" s="68" t="s">
        <v>201</v>
      </c>
      <c r="B33" s="179" t="s">
        <v>202</v>
      </c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</row>
    <row r="34" spans="1:19" ht="15" customHeight="1"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</row>
    <row r="35" spans="1:19">
      <c r="A35" s="68" t="s">
        <v>203</v>
      </c>
      <c r="B35" s="177">
        <v>6</v>
      </c>
    </row>
    <row r="37" spans="1:19" ht="38.25" customHeight="1">
      <c r="A37" s="180" t="s">
        <v>204</v>
      </c>
      <c r="B37" s="177" t="s">
        <v>205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R18"/>
  <sheetViews>
    <sheetView zoomScaleNormal="100" workbookViewId="0">
      <selection activeCell="AJ12" sqref="AJ12"/>
    </sheetView>
  </sheetViews>
  <sheetFormatPr defaultColWidth="8.7109375" defaultRowHeight="15"/>
  <cols>
    <col min="1" max="1" width="0.140625" customWidth="1"/>
    <col min="2" max="3" width="20.140625" customWidth="1"/>
    <col min="4" max="34" width="3.28515625" customWidth="1"/>
    <col min="35" max="35" width="8.42578125" customWidth="1"/>
    <col min="37" max="37" width="5" customWidth="1"/>
    <col min="38" max="38" width="17.85546875" customWidth="1"/>
    <col min="39" max="39" width="16.7109375" customWidth="1"/>
    <col min="40" max="69" width="3.28515625" customWidth="1"/>
  </cols>
  <sheetData>
    <row r="1" spans="1:70" ht="31.5" customHeight="1">
      <c r="A1" s="67"/>
      <c r="B1" s="238" t="s">
        <v>70</v>
      </c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69"/>
      <c r="AK1" s="67"/>
      <c r="AL1" s="238" t="s">
        <v>70</v>
      </c>
      <c r="AM1" s="238"/>
      <c r="AN1" s="238"/>
      <c r="AO1" s="238"/>
      <c r="AP1" s="238"/>
      <c r="AQ1" s="238"/>
      <c r="AR1" s="238"/>
      <c r="AS1" s="238"/>
      <c r="AT1" s="238"/>
      <c r="AU1" s="238"/>
      <c r="AV1" s="238"/>
      <c r="AW1" s="238"/>
      <c r="AX1" s="238"/>
      <c r="AY1" s="238"/>
      <c r="AZ1" s="238"/>
      <c r="BA1" s="238"/>
      <c r="BB1" s="238"/>
      <c r="BC1" s="238"/>
      <c r="BD1" s="238"/>
      <c r="BE1" s="238"/>
      <c r="BF1" s="238"/>
      <c r="BG1" s="238"/>
      <c r="BH1" s="238"/>
      <c r="BI1" s="238"/>
      <c r="BJ1" s="238"/>
      <c r="BK1" s="238"/>
      <c r="BL1" s="238"/>
      <c r="BM1" s="238"/>
      <c r="BN1" s="238"/>
      <c r="BO1" s="238"/>
      <c r="BP1" s="238"/>
      <c r="BQ1" s="238"/>
      <c r="BR1" s="238"/>
    </row>
    <row r="2" spans="1:70" ht="15" customHeight="1">
      <c r="A2" s="67"/>
      <c r="B2" s="239" t="str">
        <f>'общая информация'!B4</f>
        <v>Трубопроводы технологические и арматура с изоляцией инв. № 004314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69"/>
      <c r="AK2" s="67"/>
      <c r="AL2" s="239" t="str">
        <f>B2</f>
        <v>Трубопроводы технологические и арматура с изоляцией инв. № 004314</v>
      </c>
      <c r="AM2" s="239"/>
      <c r="AN2" s="239"/>
      <c r="AO2" s="239"/>
      <c r="AP2" s="239"/>
      <c r="AQ2" s="239"/>
      <c r="AR2" s="239"/>
      <c r="AS2" s="239"/>
      <c r="AT2" s="239"/>
      <c r="AU2" s="239"/>
      <c r="AV2" s="239"/>
      <c r="AW2" s="239"/>
      <c r="AX2" s="239"/>
      <c r="AY2" s="239"/>
      <c r="AZ2" s="239"/>
      <c r="BA2" s="239"/>
      <c r="BB2" s="239"/>
      <c r="BC2" s="239"/>
      <c r="BD2" s="239"/>
      <c r="BE2" s="239"/>
      <c r="BF2" s="239"/>
      <c r="BG2" s="239"/>
      <c r="BH2" s="239"/>
      <c r="BI2" s="239"/>
      <c r="BJ2" s="239"/>
      <c r="BK2" s="239"/>
      <c r="BL2" s="239"/>
      <c r="BM2" s="239"/>
      <c r="BN2" s="239"/>
      <c r="BO2" s="239"/>
      <c r="BP2" s="239"/>
      <c r="BQ2" s="239"/>
      <c r="BR2" s="239"/>
    </row>
    <row r="3" spans="1:70" ht="12.75" customHeight="1">
      <c r="A3" s="67"/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69"/>
      <c r="AK3" s="67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</row>
    <row r="4" spans="1:70" ht="15" hidden="1" customHeight="1">
      <c r="A4" s="67"/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69"/>
      <c r="AK4" s="67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</row>
    <row r="5" spans="1:70" ht="58.5" hidden="1" customHeight="1">
      <c r="A5" s="67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69"/>
      <c r="AK5" s="67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39"/>
      <c r="BF5" s="239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</row>
    <row r="6" spans="1:70" ht="12.75" customHeight="1">
      <c r="A6" s="67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69"/>
      <c r="AK6" s="67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</row>
    <row r="7" spans="1:70" ht="18.75">
      <c r="A7" s="238" t="str">
        <f>CONCATENATE('общая информация'!B9," ",'общая информация'!B11)</f>
        <v>октябрь 2021г</v>
      </c>
      <c r="B7" s="238"/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38"/>
      <c r="AJ7" s="69"/>
      <c r="AK7" s="243" t="s">
        <v>222</v>
      </c>
      <c r="AL7" s="243"/>
      <c r="AM7" s="243"/>
      <c r="AN7" s="243"/>
      <c r="AO7" s="243"/>
      <c r="AP7" s="243"/>
      <c r="AQ7" s="243"/>
      <c r="AR7" s="243"/>
      <c r="AS7" s="243"/>
      <c r="AT7" s="243"/>
      <c r="AU7" s="243"/>
      <c r="AV7" s="243"/>
      <c r="AW7" s="243"/>
      <c r="AX7" s="243"/>
      <c r="AY7" s="243"/>
      <c r="AZ7" s="243"/>
      <c r="BA7" s="243"/>
      <c r="BB7" s="243"/>
      <c r="BC7" s="243"/>
      <c r="BD7" s="243"/>
      <c r="BE7" s="243"/>
      <c r="BF7" s="243"/>
      <c r="BG7" s="243"/>
      <c r="BH7" s="243"/>
      <c r="BI7" s="243"/>
      <c r="BJ7" s="243"/>
      <c r="BK7" s="243"/>
      <c r="BL7" s="243"/>
      <c r="BM7" s="243"/>
      <c r="BN7" s="243"/>
      <c r="BO7" s="243"/>
      <c r="BP7" s="243"/>
      <c r="BQ7" s="243"/>
      <c r="BR7" s="243"/>
    </row>
    <row r="8" spans="1:70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69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</row>
    <row r="9" spans="1:70" ht="57" customHeight="1">
      <c r="A9" s="240"/>
      <c r="B9" s="241" t="s">
        <v>71</v>
      </c>
      <c r="C9" s="240" t="s">
        <v>72</v>
      </c>
      <c r="D9" s="241" t="s">
        <v>73</v>
      </c>
      <c r="E9" s="241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1"/>
      <c r="AA9" s="241"/>
      <c r="AB9" s="241"/>
      <c r="AC9" s="241"/>
      <c r="AD9" s="241"/>
      <c r="AE9" s="241"/>
      <c r="AF9" s="241"/>
      <c r="AG9" s="241"/>
      <c r="AH9" s="241"/>
      <c r="AI9" s="72" t="s">
        <v>74</v>
      </c>
      <c r="AJ9" s="73"/>
      <c r="AK9" s="240"/>
      <c r="AL9" s="241" t="s">
        <v>71</v>
      </c>
      <c r="AM9" s="240" t="s">
        <v>72</v>
      </c>
      <c r="AN9" s="241" t="s">
        <v>73</v>
      </c>
      <c r="AO9" s="241"/>
      <c r="AP9" s="241"/>
      <c r="AQ9" s="241"/>
      <c r="AR9" s="241"/>
      <c r="AS9" s="241"/>
      <c r="AT9" s="241"/>
      <c r="AU9" s="241"/>
      <c r="AV9" s="241"/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241"/>
      <c r="BH9" s="241"/>
      <c r="BI9" s="241"/>
      <c r="BJ9" s="241"/>
      <c r="BK9" s="241"/>
      <c r="BL9" s="241"/>
      <c r="BM9" s="241"/>
      <c r="BN9" s="241"/>
      <c r="BO9" s="241"/>
      <c r="BP9" s="241"/>
      <c r="BQ9" s="241"/>
      <c r="BR9" s="72" t="s">
        <v>74</v>
      </c>
    </row>
    <row r="10" spans="1:70" ht="15.75" customHeight="1">
      <c r="A10" s="240"/>
      <c r="B10" s="241"/>
      <c r="C10" s="240"/>
      <c r="D10" s="74">
        <v>1</v>
      </c>
      <c r="E10" s="74">
        <v>2</v>
      </c>
      <c r="F10" s="74">
        <v>3</v>
      </c>
      <c r="G10" s="74">
        <v>4</v>
      </c>
      <c r="H10" s="74">
        <v>5</v>
      </c>
      <c r="I10" s="74">
        <v>6</v>
      </c>
      <c r="J10" s="74">
        <v>7</v>
      </c>
      <c r="K10" s="74">
        <v>8</v>
      </c>
      <c r="L10" s="74">
        <v>9</v>
      </c>
      <c r="M10" s="74">
        <v>10</v>
      </c>
      <c r="N10" s="74">
        <v>11</v>
      </c>
      <c r="O10" s="75">
        <v>12</v>
      </c>
      <c r="P10" s="74">
        <v>13</v>
      </c>
      <c r="Q10" s="74">
        <v>14</v>
      </c>
      <c r="R10" s="74">
        <v>15</v>
      </c>
      <c r="S10" s="74">
        <v>16</v>
      </c>
      <c r="T10" s="74">
        <v>17</v>
      </c>
      <c r="U10" s="74">
        <v>18</v>
      </c>
      <c r="V10" s="74">
        <v>19</v>
      </c>
      <c r="W10" s="74">
        <v>20</v>
      </c>
      <c r="X10" s="74">
        <v>21</v>
      </c>
      <c r="Y10" s="74">
        <v>22</v>
      </c>
      <c r="Z10" s="74">
        <v>23</v>
      </c>
      <c r="AA10" s="74">
        <v>24</v>
      </c>
      <c r="AB10" s="74">
        <v>25</v>
      </c>
      <c r="AC10" s="74">
        <v>26</v>
      </c>
      <c r="AD10" s="74">
        <v>27</v>
      </c>
      <c r="AE10" s="74">
        <v>28</v>
      </c>
      <c r="AF10" s="74">
        <v>29</v>
      </c>
      <c r="AG10" s="74">
        <v>30</v>
      </c>
      <c r="AH10" s="74">
        <v>31</v>
      </c>
      <c r="AI10" s="76"/>
      <c r="AJ10" s="69"/>
      <c r="AK10" s="240"/>
      <c r="AL10" s="241"/>
      <c r="AM10" s="240"/>
      <c r="AN10" s="74">
        <v>1</v>
      </c>
      <c r="AO10" s="74">
        <v>2</v>
      </c>
      <c r="AP10" s="74">
        <v>3</v>
      </c>
      <c r="AQ10" s="74">
        <v>4</v>
      </c>
      <c r="AR10" s="74">
        <v>5</v>
      </c>
      <c r="AS10" s="74">
        <v>6</v>
      </c>
      <c r="AT10" s="74">
        <v>7</v>
      </c>
      <c r="AU10" s="74">
        <v>8</v>
      </c>
      <c r="AV10" s="74">
        <v>9</v>
      </c>
      <c r="AW10" s="74">
        <v>10</v>
      </c>
      <c r="AX10" s="74">
        <v>11</v>
      </c>
      <c r="AY10" s="75">
        <v>12</v>
      </c>
      <c r="AZ10" s="74">
        <v>13</v>
      </c>
      <c r="BA10" s="74">
        <v>14</v>
      </c>
      <c r="BB10" s="74">
        <v>15</v>
      </c>
      <c r="BC10" s="74">
        <v>16</v>
      </c>
      <c r="BD10" s="74">
        <v>17</v>
      </c>
      <c r="BE10" s="74">
        <v>18</v>
      </c>
      <c r="BF10" s="74">
        <v>19</v>
      </c>
      <c r="BG10" s="74">
        <v>20</v>
      </c>
      <c r="BH10" s="74">
        <v>21</v>
      </c>
      <c r="BI10" s="74">
        <v>22</v>
      </c>
      <c r="BJ10" s="74">
        <v>23</v>
      </c>
      <c r="BK10" s="74">
        <v>24</v>
      </c>
      <c r="BL10" s="74">
        <v>25</v>
      </c>
      <c r="BM10" s="74">
        <v>26</v>
      </c>
      <c r="BN10" s="74">
        <v>27</v>
      </c>
      <c r="BO10" s="74">
        <v>28</v>
      </c>
      <c r="BP10" s="74">
        <v>29</v>
      </c>
      <c r="BQ10" s="74">
        <v>30</v>
      </c>
      <c r="BR10" s="76"/>
    </row>
    <row r="11" spans="1:70" ht="30" customHeight="1">
      <c r="A11" s="77"/>
      <c r="B11" s="78" t="s">
        <v>75</v>
      </c>
      <c r="C11" s="58" t="s">
        <v>77</v>
      </c>
      <c r="D11" s="79">
        <v>8</v>
      </c>
      <c r="E11" s="79">
        <v>8</v>
      </c>
      <c r="F11" s="79" t="s">
        <v>76</v>
      </c>
      <c r="G11" s="79">
        <v>8</v>
      </c>
      <c r="H11" s="79">
        <v>8</v>
      </c>
      <c r="I11" s="79">
        <v>8</v>
      </c>
      <c r="J11" s="79">
        <v>8</v>
      </c>
      <c r="K11" s="79">
        <v>8</v>
      </c>
      <c r="L11" s="79">
        <v>8</v>
      </c>
      <c r="M11" s="79" t="s">
        <v>76</v>
      </c>
      <c r="N11" s="79">
        <v>8</v>
      </c>
      <c r="O11" s="79">
        <v>8</v>
      </c>
      <c r="P11" s="79">
        <v>8</v>
      </c>
      <c r="Q11" s="79">
        <v>8</v>
      </c>
      <c r="R11" s="79">
        <v>8</v>
      </c>
      <c r="S11" s="79">
        <v>8</v>
      </c>
      <c r="T11" s="79" t="s">
        <v>76</v>
      </c>
      <c r="U11" s="79">
        <v>8</v>
      </c>
      <c r="V11" s="79">
        <v>8</v>
      </c>
      <c r="W11" s="79">
        <v>8</v>
      </c>
      <c r="X11" s="79">
        <v>8</v>
      </c>
      <c r="Y11" s="79">
        <v>8</v>
      </c>
      <c r="Z11" s="79">
        <v>8</v>
      </c>
      <c r="AA11" s="79" t="s">
        <v>76</v>
      </c>
      <c r="AB11" s="79">
        <v>8</v>
      </c>
      <c r="AC11" s="79">
        <v>8</v>
      </c>
      <c r="AD11" s="79">
        <v>8</v>
      </c>
      <c r="AE11" s="79">
        <v>8</v>
      </c>
      <c r="AF11" s="79">
        <v>8</v>
      </c>
      <c r="AG11" s="79">
        <v>8</v>
      </c>
      <c r="AH11" s="79" t="s">
        <v>76</v>
      </c>
      <c r="AI11" s="80">
        <f>SUM(D11:AH11)/8</f>
        <v>26</v>
      </c>
      <c r="AJ11" s="69"/>
      <c r="AK11" s="77">
        <v>1</v>
      </c>
      <c r="AL11" s="78" t="s">
        <v>75</v>
      </c>
      <c r="AM11" s="58" t="s">
        <v>77</v>
      </c>
      <c r="AN11" s="79" t="s">
        <v>76</v>
      </c>
      <c r="AO11" s="79" t="s">
        <v>76</v>
      </c>
      <c r="AP11" s="79" t="s">
        <v>76</v>
      </c>
      <c r="AQ11" s="79" t="s">
        <v>76</v>
      </c>
      <c r="AR11" s="79" t="s">
        <v>76</v>
      </c>
      <c r="AS11" s="79" t="s">
        <v>76</v>
      </c>
      <c r="AT11" s="79" t="s">
        <v>76</v>
      </c>
      <c r="AU11" s="79" t="s">
        <v>76</v>
      </c>
      <c r="AV11" s="79" t="s">
        <v>76</v>
      </c>
      <c r="AW11" s="79" t="s">
        <v>76</v>
      </c>
      <c r="AX11" s="79" t="s">
        <v>76</v>
      </c>
      <c r="AY11" s="79" t="s">
        <v>76</v>
      </c>
      <c r="AZ11" s="79" t="s">
        <v>76</v>
      </c>
      <c r="BA11" s="79" t="s">
        <v>76</v>
      </c>
      <c r="BB11" s="79" t="s">
        <v>76</v>
      </c>
      <c r="BC11" s="79" t="s">
        <v>76</v>
      </c>
      <c r="BD11" s="79">
        <v>8</v>
      </c>
      <c r="BE11" s="79">
        <v>8</v>
      </c>
      <c r="BF11" s="79" t="s">
        <v>76</v>
      </c>
      <c r="BG11" s="79">
        <v>8</v>
      </c>
      <c r="BH11" s="79">
        <v>8</v>
      </c>
      <c r="BI11" s="79">
        <v>8</v>
      </c>
      <c r="BJ11" s="79">
        <v>8</v>
      </c>
      <c r="BK11" s="79">
        <v>8</v>
      </c>
      <c r="BL11" s="79">
        <v>8</v>
      </c>
      <c r="BM11" s="79" t="s">
        <v>76</v>
      </c>
      <c r="BN11" s="79">
        <v>8</v>
      </c>
      <c r="BO11" s="79">
        <v>8</v>
      </c>
      <c r="BP11" s="79">
        <v>8</v>
      </c>
      <c r="BQ11" s="79">
        <v>8</v>
      </c>
      <c r="BR11" s="80">
        <f>SUM(AN11:BQ11)/8</f>
        <v>12</v>
      </c>
    </row>
    <row r="12" spans="1:70" ht="30" customHeight="1">
      <c r="A12" s="77"/>
      <c r="B12" s="81" t="s">
        <v>219</v>
      </c>
      <c r="C12" s="58" t="s">
        <v>77</v>
      </c>
      <c r="D12" s="79">
        <v>8</v>
      </c>
      <c r="E12" s="79">
        <v>8</v>
      </c>
      <c r="F12" s="79" t="s">
        <v>76</v>
      </c>
      <c r="G12" s="79">
        <v>8</v>
      </c>
      <c r="H12" s="79">
        <v>8</v>
      </c>
      <c r="I12" s="79">
        <v>8</v>
      </c>
      <c r="J12" s="79">
        <v>8</v>
      </c>
      <c r="K12" s="79">
        <v>8</v>
      </c>
      <c r="L12" s="79">
        <v>8</v>
      </c>
      <c r="M12" s="79" t="s">
        <v>76</v>
      </c>
      <c r="N12" s="79">
        <v>8</v>
      </c>
      <c r="O12" s="79">
        <v>8</v>
      </c>
      <c r="P12" s="79">
        <v>8</v>
      </c>
      <c r="Q12" s="79">
        <v>8</v>
      </c>
      <c r="R12" s="79">
        <v>8</v>
      </c>
      <c r="S12" s="79">
        <v>8</v>
      </c>
      <c r="T12" s="79" t="s">
        <v>76</v>
      </c>
      <c r="U12" s="79">
        <v>8</v>
      </c>
      <c r="V12" s="79">
        <v>8</v>
      </c>
      <c r="W12" s="79">
        <v>8</v>
      </c>
      <c r="X12" s="79">
        <v>8</v>
      </c>
      <c r="Y12" s="79">
        <v>8</v>
      </c>
      <c r="Z12" s="79">
        <v>8</v>
      </c>
      <c r="AA12" s="79" t="s">
        <v>76</v>
      </c>
      <c r="AB12" s="79">
        <v>8</v>
      </c>
      <c r="AC12" s="79">
        <v>8</v>
      </c>
      <c r="AD12" s="79">
        <v>8</v>
      </c>
      <c r="AE12" s="79">
        <v>8</v>
      </c>
      <c r="AF12" s="79">
        <v>8</v>
      </c>
      <c r="AG12" s="79">
        <v>8</v>
      </c>
      <c r="AH12" s="79" t="s">
        <v>76</v>
      </c>
      <c r="AI12" s="80">
        <f>SUM(D12:AH12)/8</f>
        <v>26</v>
      </c>
      <c r="AJ12" s="69"/>
      <c r="AK12" s="77">
        <v>2</v>
      </c>
      <c r="AL12" s="183" t="s">
        <v>219</v>
      </c>
      <c r="AM12" s="58" t="s">
        <v>77</v>
      </c>
      <c r="AN12" s="79" t="s">
        <v>76</v>
      </c>
      <c r="AO12" s="79" t="s">
        <v>76</v>
      </c>
      <c r="AP12" s="79" t="s">
        <v>76</v>
      </c>
      <c r="AQ12" s="79" t="s">
        <v>76</v>
      </c>
      <c r="AR12" s="79" t="s">
        <v>76</v>
      </c>
      <c r="AS12" s="79" t="s">
        <v>76</v>
      </c>
      <c r="AT12" s="79" t="s">
        <v>76</v>
      </c>
      <c r="AU12" s="79" t="s">
        <v>76</v>
      </c>
      <c r="AV12" s="79" t="s">
        <v>76</v>
      </c>
      <c r="AW12" s="79" t="s">
        <v>76</v>
      </c>
      <c r="AX12" s="79" t="s">
        <v>76</v>
      </c>
      <c r="AY12" s="79" t="s">
        <v>76</v>
      </c>
      <c r="AZ12" s="79" t="s">
        <v>76</v>
      </c>
      <c r="BA12" s="79" t="s">
        <v>76</v>
      </c>
      <c r="BB12" s="79" t="s">
        <v>76</v>
      </c>
      <c r="BC12" s="79" t="s">
        <v>76</v>
      </c>
      <c r="BD12" s="79">
        <v>8</v>
      </c>
      <c r="BE12" s="79">
        <v>8</v>
      </c>
      <c r="BF12" s="79" t="s">
        <v>76</v>
      </c>
      <c r="BG12" s="79">
        <v>8</v>
      </c>
      <c r="BH12" s="79">
        <v>8</v>
      </c>
      <c r="BI12" s="79">
        <v>8</v>
      </c>
      <c r="BJ12" s="79">
        <v>8</v>
      </c>
      <c r="BK12" s="79">
        <v>8</v>
      </c>
      <c r="BL12" s="79">
        <v>8</v>
      </c>
      <c r="BM12" s="79" t="s">
        <v>76</v>
      </c>
      <c r="BN12" s="79">
        <v>8</v>
      </c>
      <c r="BO12" s="79">
        <v>8</v>
      </c>
      <c r="BP12" s="79">
        <v>8</v>
      </c>
      <c r="BQ12" s="79">
        <v>8</v>
      </c>
      <c r="BR12" s="80">
        <f>SUM(AN12:BQ12)/8</f>
        <v>12</v>
      </c>
    </row>
    <row r="13" spans="1:70" ht="18" customHeight="1">
      <c r="A13" s="67"/>
      <c r="B13" s="82"/>
      <c r="C13" s="82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32"/>
      <c r="Q13" s="32"/>
      <c r="R13" s="32"/>
      <c r="S13" s="32"/>
      <c r="T13" s="32"/>
      <c r="U13" s="32"/>
      <c r="V13" s="32"/>
      <c r="Y13" s="235" t="s">
        <v>78</v>
      </c>
      <c r="Z13" s="235"/>
      <c r="AA13" s="235"/>
      <c r="AB13" s="235"/>
      <c r="AC13" s="235"/>
      <c r="AD13" s="235"/>
      <c r="AE13" s="235"/>
      <c r="AF13" s="235"/>
      <c r="AG13" s="235"/>
      <c r="AH13" s="235"/>
      <c r="AI13" s="84">
        <f>SUM(AI11:AI12)</f>
        <v>52</v>
      </c>
      <c r="AJ13" s="69"/>
      <c r="AK13" s="67"/>
      <c r="AL13" s="82"/>
      <c r="AM13" s="82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32"/>
      <c r="BA13" s="32"/>
      <c r="BB13" s="32"/>
      <c r="BC13" s="32"/>
      <c r="BD13" s="32"/>
      <c r="BE13" s="32"/>
      <c r="BF13" s="32"/>
      <c r="BI13" s="235" t="s">
        <v>78</v>
      </c>
      <c r="BJ13" s="235"/>
      <c r="BK13" s="235"/>
      <c r="BL13" s="235"/>
      <c r="BM13" s="235"/>
      <c r="BN13" s="235"/>
      <c r="BO13" s="235"/>
      <c r="BP13" s="235"/>
      <c r="BQ13" s="235"/>
      <c r="BR13" s="84">
        <f>SUM(BR11:BR12)</f>
        <v>24</v>
      </c>
    </row>
    <row r="14" spans="1:70" ht="18" customHeight="1">
      <c r="A14" s="67"/>
      <c r="B14" s="82"/>
      <c r="C14" s="82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32"/>
      <c r="Q14" s="32"/>
      <c r="R14" s="32"/>
      <c r="S14" s="32"/>
      <c r="T14" s="32"/>
      <c r="U14" s="32"/>
      <c r="V14" s="32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6"/>
      <c r="AJ14" s="69"/>
      <c r="AK14" s="67"/>
      <c r="AL14" s="82"/>
      <c r="AM14" s="82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32"/>
      <c r="BA14" s="32"/>
      <c r="BB14" s="32"/>
      <c r="BC14" s="32"/>
      <c r="BD14" s="32"/>
      <c r="BE14" s="32"/>
      <c r="BF14" s="32"/>
      <c r="BI14" s="85"/>
      <c r="BJ14" s="85"/>
      <c r="BK14" s="85"/>
      <c r="BL14" s="85"/>
      <c r="BM14" s="85"/>
      <c r="BN14" s="85"/>
      <c r="BO14" s="85"/>
      <c r="BP14" s="85"/>
      <c r="BQ14" s="85"/>
      <c r="BR14" s="86"/>
    </row>
    <row r="15" spans="1:70" ht="14.25" customHeight="1">
      <c r="A15" s="67"/>
      <c r="H15" s="32"/>
      <c r="I15" s="87"/>
      <c r="J15" s="32"/>
      <c r="K15" s="32"/>
      <c r="L15" s="32"/>
      <c r="M15" s="32"/>
      <c r="N15" s="32"/>
      <c r="O15" s="32"/>
      <c r="P15" s="32"/>
      <c r="Q15" s="32"/>
      <c r="R15" s="32"/>
      <c r="AJ15" s="69"/>
      <c r="AK15" s="67"/>
      <c r="AR15" s="32"/>
      <c r="AS15" s="87"/>
      <c r="AT15" s="32"/>
      <c r="AU15" s="32"/>
      <c r="AV15" s="32"/>
      <c r="AW15" s="32"/>
      <c r="AX15" s="32"/>
      <c r="AY15" s="32"/>
      <c r="AZ15" s="32"/>
      <c r="BA15" s="32"/>
      <c r="BB15" s="32"/>
    </row>
    <row r="16" spans="1:70">
      <c r="A16" s="67"/>
      <c r="P16" s="88"/>
      <c r="Q16" s="88"/>
      <c r="AJ16" s="69"/>
      <c r="AK16" s="67"/>
      <c r="AZ16" s="88"/>
      <c r="BA16" s="88"/>
    </row>
    <row r="17" spans="1:70" ht="16.5" customHeight="1">
      <c r="A17" s="67"/>
      <c r="B17" s="242" t="s">
        <v>220</v>
      </c>
      <c r="C17" s="242"/>
      <c r="D17" s="242"/>
      <c r="E17" s="242"/>
      <c r="F17" s="242"/>
      <c r="G17" s="242"/>
      <c r="H17" s="242"/>
      <c r="P17" s="88"/>
      <c r="Q17" s="88"/>
      <c r="S17" s="236" t="s">
        <v>79</v>
      </c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7" t="str">
        <f>'общая информация'!B7</f>
        <v>Тимашев Р.Ю.</v>
      </c>
      <c r="AE17" s="237"/>
      <c r="AF17" s="237"/>
      <c r="AG17" s="237"/>
      <c r="AH17" s="237"/>
      <c r="AI17" s="237"/>
      <c r="AJ17" s="69"/>
      <c r="AK17" s="67"/>
      <c r="AL17" s="242" t="s">
        <v>220</v>
      </c>
      <c r="AM17" s="242"/>
      <c r="AN17" s="242"/>
      <c r="AO17" s="242"/>
      <c r="AP17" s="242"/>
      <c r="AQ17" s="242"/>
      <c r="AR17" s="242"/>
      <c r="AS17" s="242"/>
      <c r="AZ17" s="88"/>
      <c r="BA17" s="88"/>
      <c r="BC17" s="236" t="s">
        <v>79</v>
      </c>
      <c r="BD17" s="236"/>
      <c r="BE17" s="236"/>
      <c r="BF17" s="236"/>
      <c r="BG17" s="236"/>
      <c r="BH17" s="236"/>
      <c r="BI17" s="236"/>
      <c r="BJ17" s="236"/>
      <c r="BK17" s="236"/>
      <c r="BL17" s="236"/>
      <c r="BM17" s="236"/>
      <c r="BN17" s="237" t="str">
        <f>AD17</f>
        <v>Тимашев Р.Ю.</v>
      </c>
      <c r="BO17" s="237"/>
      <c r="BP17" s="237"/>
      <c r="BQ17" s="237"/>
      <c r="BR17" s="237"/>
    </row>
    <row r="18" spans="1:70">
      <c r="D18" s="89"/>
    </row>
  </sheetData>
  <mergeCells count="22">
    <mergeCell ref="BI13:BQ13"/>
    <mergeCell ref="BC17:BM17"/>
    <mergeCell ref="BN17:BR17"/>
    <mergeCell ref="AL17:AS17"/>
    <mergeCell ref="AL1:BR1"/>
    <mergeCell ref="AL2:BR5"/>
    <mergeCell ref="AK7:BR7"/>
    <mergeCell ref="AK9:AK10"/>
    <mergeCell ref="AL9:AL10"/>
    <mergeCell ref="AM9:AM10"/>
    <mergeCell ref="AN9:BQ9"/>
    <mergeCell ref="Y13:AH13"/>
    <mergeCell ref="S17:AC17"/>
    <mergeCell ref="AD17:AI17"/>
    <mergeCell ref="B1:AI1"/>
    <mergeCell ref="B2:AI5"/>
    <mergeCell ref="A7:AI7"/>
    <mergeCell ref="A9:A10"/>
    <mergeCell ref="B9:B10"/>
    <mergeCell ref="C9:C10"/>
    <mergeCell ref="D9:AH9"/>
    <mergeCell ref="B17:H17"/>
  </mergeCells>
  <pageMargins left="0.7" right="0.7" top="0.75" bottom="0.75" header="0.51180555555555496" footer="0.51180555555555496"/>
  <pageSetup paperSize="9" scale="85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J90"/>
  <sheetViews>
    <sheetView topLeftCell="A45" zoomScaleNormal="100" workbookViewId="0">
      <selection activeCell="V50" sqref="V50"/>
    </sheetView>
  </sheetViews>
  <sheetFormatPr defaultColWidth="9.140625" defaultRowHeight="15"/>
  <cols>
    <col min="1" max="1" width="2.5703125" style="90" customWidth="1"/>
    <col min="2" max="2" width="23.7109375" style="91" customWidth="1"/>
    <col min="3" max="3" width="3.85546875" style="90" customWidth="1"/>
    <col min="4" max="4" width="4.140625" style="90" customWidth="1"/>
    <col min="5" max="5" width="4.7109375" style="90" customWidth="1"/>
    <col min="6" max="6" width="4.5703125" style="90" customWidth="1"/>
    <col min="7" max="7" width="5.42578125" style="90" customWidth="1"/>
    <col min="8" max="8" width="4.140625" style="90" customWidth="1"/>
    <col min="9" max="9" width="8.140625" style="90" customWidth="1"/>
    <col min="10" max="10" width="3" style="90" customWidth="1"/>
    <col min="11" max="11" width="7.140625" style="90" customWidth="1"/>
    <col min="12" max="12" width="6.5703125" style="90" customWidth="1"/>
    <col min="13" max="13" width="6.140625" style="90" customWidth="1"/>
    <col min="14" max="14" width="2.5703125" style="90" customWidth="1"/>
    <col min="15" max="15" width="5.7109375" style="90" customWidth="1"/>
    <col min="16" max="16" width="3.42578125" style="90" customWidth="1"/>
    <col min="17" max="17" width="5.7109375" style="90" customWidth="1"/>
    <col min="18" max="18" width="5.28515625" style="90" customWidth="1"/>
    <col min="19" max="19" width="4.140625" style="90" customWidth="1"/>
    <col min="20" max="20" width="3.85546875" style="90" customWidth="1"/>
    <col min="21" max="21" width="7.28515625" style="90" customWidth="1"/>
    <col min="22" max="22" width="3.5703125" style="90" customWidth="1"/>
    <col min="23" max="23" width="4.85546875" style="90" customWidth="1"/>
    <col min="24" max="24" width="3.5703125" style="90" customWidth="1"/>
    <col min="25" max="25" width="5.42578125" style="90" customWidth="1"/>
    <col min="26" max="26" width="4.42578125" style="90" customWidth="1"/>
    <col min="27" max="27" width="4.140625" style="90" customWidth="1"/>
    <col min="28" max="28" width="4" style="90" customWidth="1"/>
    <col min="29" max="29" width="7" style="90" customWidth="1"/>
    <col min="30" max="30" width="0.140625" style="90" customWidth="1"/>
    <col min="31" max="31" width="8.28515625" style="90" hidden="1" customWidth="1"/>
    <col min="32" max="32" width="1.42578125" style="90" customWidth="1"/>
    <col min="33" max="1024" width="9.140625" style="90"/>
  </cols>
  <sheetData>
    <row r="1" spans="1:34" s="92" customFormat="1" ht="15" customHeight="1">
      <c r="A1" s="90"/>
      <c r="B1" s="91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P1" s="90"/>
      <c r="Q1" s="90"/>
      <c r="R1" s="90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</row>
    <row r="2" spans="1:34" s="92" customFormat="1" ht="15" customHeight="1">
      <c r="A2" s="90"/>
      <c r="B2" s="261" t="str">
        <f>CONCATENATE("Трест, управление ",'общая информация'!B5)</f>
        <v>Трест, управление ООО "Вертикаль"</v>
      </c>
      <c r="C2" s="261"/>
      <c r="D2" s="261"/>
      <c r="E2" s="261"/>
      <c r="F2" s="261"/>
      <c r="G2" s="261"/>
      <c r="H2" s="261"/>
      <c r="I2" s="94"/>
      <c r="J2" s="94"/>
      <c r="K2" s="94"/>
      <c r="L2" s="94"/>
      <c r="M2" s="90"/>
      <c r="Y2" s="93"/>
      <c r="Z2" s="95"/>
      <c r="AA2" s="95"/>
      <c r="AB2" s="96"/>
      <c r="AC2" s="93"/>
      <c r="AD2" s="93"/>
      <c r="AE2" s="93"/>
      <c r="AF2" s="93"/>
      <c r="AG2" s="93"/>
      <c r="AH2" s="93"/>
    </row>
    <row r="3" spans="1:34" s="92" customFormat="1" ht="15" customHeight="1">
      <c r="A3" s="90"/>
      <c r="B3" s="261" t="s">
        <v>80</v>
      </c>
      <c r="C3" s="261"/>
      <c r="D3" s="261"/>
      <c r="E3" s="261"/>
      <c r="F3" s="261"/>
      <c r="G3" s="261"/>
      <c r="H3" s="261"/>
      <c r="I3" s="261"/>
      <c r="J3" s="261"/>
      <c r="K3" s="261"/>
      <c r="L3" s="94"/>
      <c r="P3" s="97"/>
      <c r="Q3" s="97"/>
      <c r="R3" s="97"/>
      <c r="S3" s="98"/>
      <c r="T3" s="98"/>
      <c r="U3" s="264" t="s">
        <v>81</v>
      </c>
      <c r="V3" s="264"/>
      <c r="W3" s="264"/>
      <c r="X3" s="99"/>
      <c r="Y3" s="93"/>
      <c r="Z3" s="93"/>
      <c r="AA3" s="93"/>
      <c r="AB3" s="93"/>
      <c r="AC3" s="93"/>
      <c r="AD3" s="93"/>
      <c r="AE3" s="93"/>
      <c r="AF3" s="93"/>
      <c r="AG3" s="93"/>
      <c r="AH3" s="93"/>
    </row>
    <row r="4" spans="1:34" s="92" customFormat="1" ht="15" customHeight="1">
      <c r="A4" s="90"/>
      <c r="B4" s="265" t="str">
        <f>CONCATENATE("Генеральный директор ",'общая информация'!B6)</f>
        <v>Генеральный директор Тимашев Ю.Н.</v>
      </c>
      <c r="C4" s="265"/>
      <c r="D4" s="265"/>
      <c r="E4" s="265"/>
      <c r="F4" s="265"/>
      <c r="G4" s="265"/>
      <c r="H4" s="265"/>
      <c r="I4" s="94"/>
      <c r="J4" s="94"/>
      <c r="K4" s="94"/>
      <c r="L4" s="94"/>
      <c r="O4" s="206" t="s">
        <v>82</v>
      </c>
      <c r="P4" s="206"/>
      <c r="Q4" s="206"/>
      <c r="R4" s="206"/>
      <c r="S4" s="206"/>
      <c r="T4" s="206"/>
      <c r="U4" s="206"/>
      <c r="V4" s="206"/>
      <c r="W4" s="206"/>
      <c r="X4" s="206"/>
      <c r="Y4" s="93"/>
      <c r="Z4" s="93"/>
      <c r="AA4" s="93"/>
      <c r="AB4" s="93"/>
      <c r="AC4" s="93"/>
      <c r="AD4" s="93"/>
      <c r="AE4" s="93"/>
      <c r="AF4" s="93"/>
      <c r="AG4" s="93"/>
      <c r="AH4" s="93"/>
    </row>
    <row r="5" spans="1:34" s="100" customFormat="1" ht="15" customHeight="1">
      <c r="A5" s="90"/>
      <c r="B5" s="261" t="str">
        <f>CONCATENATE("Объект: ",'общая информация'!B17)</f>
        <v>Объект: Цех слабой азотной кислоты. Отделение УКЛ</v>
      </c>
      <c r="C5" s="261"/>
      <c r="D5" s="261"/>
      <c r="E5" s="261"/>
      <c r="F5" s="261"/>
      <c r="G5" s="261"/>
      <c r="H5" s="261"/>
      <c r="I5" s="261"/>
      <c r="J5" s="94"/>
      <c r="K5" s="94"/>
      <c r="L5" s="94"/>
      <c r="O5" s="261" t="s">
        <v>83</v>
      </c>
      <c r="P5" s="261"/>
      <c r="Q5" s="261"/>
      <c r="R5" s="261"/>
      <c r="S5" s="261"/>
      <c r="T5" s="261"/>
      <c r="U5" s="261"/>
      <c r="V5" s="261"/>
      <c r="W5" s="261"/>
      <c r="X5" s="101"/>
      <c r="Y5" s="102"/>
      <c r="Z5" s="102"/>
      <c r="AA5" s="102"/>
      <c r="AB5" s="102"/>
      <c r="AC5" s="102"/>
      <c r="AD5" s="102"/>
      <c r="AE5" s="102"/>
      <c r="AF5" s="102"/>
      <c r="AG5" s="102"/>
      <c r="AH5" s="102"/>
    </row>
    <row r="6" spans="1:34" s="100" customFormat="1" ht="15" customHeight="1">
      <c r="A6" s="90"/>
      <c r="B6" s="261" t="str">
        <f>'общая информация'!B15</f>
        <v>Ремонт антикоррозийной защиты трубопроводов ОВ НК с северо-западной стороны корп. 482</v>
      </c>
      <c r="C6" s="261"/>
      <c r="D6" s="261"/>
      <c r="E6" s="261"/>
      <c r="F6" s="261"/>
      <c r="G6" s="261"/>
      <c r="H6" s="261"/>
      <c r="I6" s="261"/>
      <c r="J6" s="261"/>
      <c r="K6" s="261"/>
      <c r="L6" s="94"/>
      <c r="O6" s="260" t="s">
        <v>84</v>
      </c>
      <c r="P6" s="260"/>
      <c r="Q6" s="260"/>
      <c r="R6" s="260"/>
      <c r="S6" s="260"/>
      <c r="T6" s="260"/>
      <c r="U6" s="260"/>
      <c r="V6" s="260"/>
      <c r="W6" s="260"/>
      <c r="X6" s="101"/>
      <c r="Y6" s="102"/>
      <c r="Z6" s="102"/>
      <c r="AA6" s="102"/>
      <c r="AB6" s="102"/>
      <c r="AC6" s="102"/>
      <c r="AD6" s="102"/>
      <c r="AE6" s="102"/>
      <c r="AF6" s="102"/>
      <c r="AG6" s="102"/>
      <c r="AH6" s="102"/>
    </row>
    <row r="7" spans="1:34" s="100" customFormat="1" ht="15" customHeight="1">
      <c r="A7" s="90"/>
      <c r="B7" s="259" t="str">
        <f>'общая информация'!B4</f>
        <v>Трубопроводы технологические и арматура с изоляцией инв. № 004314</v>
      </c>
      <c r="C7" s="259"/>
      <c r="D7" s="259"/>
      <c r="E7" s="259"/>
      <c r="F7" s="259"/>
      <c r="G7" s="259"/>
      <c r="H7" s="259"/>
      <c r="I7" s="259"/>
      <c r="J7" s="259"/>
      <c r="K7" s="259"/>
      <c r="L7" s="259"/>
      <c r="O7" s="206" t="s">
        <v>85</v>
      </c>
      <c r="P7" s="206"/>
      <c r="Q7" s="206"/>
      <c r="R7" s="206"/>
      <c r="S7" s="206"/>
      <c r="T7" s="206"/>
      <c r="U7" s="206"/>
      <c r="V7" s="206"/>
      <c r="W7" s="206"/>
      <c r="X7" s="206"/>
    </row>
    <row r="8" spans="1:34" s="100" customFormat="1" ht="15" customHeight="1">
      <c r="A8" s="90"/>
      <c r="B8" s="260" t="str">
        <f>CONCATENATE("Договор подряда № ",'общая информация'!B2," от ",'общая информация'!B3)</f>
        <v>Договор подряда № 20/1-1030-Р от 02.08.2021</v>
      </c>
      <c r="C8" s="260"/>
      <c r="D8" s="260"/>
      <c r="E8" s="260"/>
      <c r="F8" s="260"/>
      <c r="G8" s="260"/>
      <c r="H8" s="260"/>
      <c r="I8" s="103"/>
      <c r="J8" s="103"/>
      <c r="K8" s="103"/>
      <c r="L8" s="94"/>
      <c r="O8" s="261" t="s">
        <v>86</v>
      </c>
      <c r="P8" s="261"/>
      <c r="Q8" s="261"/>
      <c r="R8" s="261"/>
      <c r="S8" s="261"/>
      <c r="T8" s="261"/>
      <c r="U8" s="101"/>
      <c r="V8" s="101"/>
      <c r="W8" s="101"/>
      <c r="X8" s="101"/>
    </row>
    <row r="9" spans="1:34" s="100" customFormat="1" ht="15" customHeight="1">
      <c r="A9" s="90"/>
      <c r="B9" s="260" t="s">
        <v>226</v>
      </c>
      <c r="C9" s="260"/>
      <c r="D9" s="260"/>
      <c r="E9" s="260"/>
      <c r="F9" s="260"/>
      <c r="G9" s="260"/>
      <c r="H9" s="260"/>
      <c r="I9" s="260"/>
      <c r="J9" s="260"/>
      <c r="K9" s="260"/>
      <c r="L9" s="104"/>
      <c r="M9" s="91"/>
    </row>
    <row r="10" spans="1:34" s="100" customFormat="1" ht="15" customHeight="1">
      <c r="A10" s="90"/>
      <c r="B10" s="260" t="s">
        <v>87</v>
      </c>
      <c r="C10" s="260"/>
      <c r="D10" s="260"/>
      <c r="E10" s="260"/>
      <c r="F10" s="260"/>
      <c r="G10" s="260"/>
      <c r="H10" s="260"/>
      <c r="I10" s="260"/>
      <c r="J10" s="94"/>
      <c r="K10" s="94"/>
      <c r="L10" s="94"/>
      <c r="M10" s="90"/>
    </row>
    <row r="11" spans="1:34" s="100" customFormat="1" ht="15" customHeight="1">
      <c r="A11" s="90"/>
      <c r="M11" s="90"/>
    </row>
    <row r="12" spans="1:34" s="100" customFormat="1" ht="15" customHeight="1">
      <c r="A12" s="90"/>
      <c r="B12" s="105"/>
      <c r="C12" s="105"/>
      <c r="D12" s="105"/>
      <c r="E12" s="105"/>
      <c r="F12" s="105"/>
      <c r="G12" s="105"/>
      <c r="H12" s="105"/>
      <c r="I12" s="90"/>
      <c r="J12" s="90"/>
      <c r="K12" s="90"/>
      <c r="L12" s="90"/>
      <c r="M12" s="90"/>
    </row>
    <row r="13" spans="1:34" s="100" customFormat="1" ht="15" customHeight="1">
      <c r="A13" s="90"/>
      <c r="B13" s="105"/>
      <c r="C13" s="105"/>
      <c r="D13" s="105"/>
      <c r="E13" s="105"/>
      <c r="F13" s="105"/>
      <c r="G13" s="105"/>
      <c r="H13" s="105"/>
      <c r="I13" s="90"/>
      <c r="J13" s="90"/>
      <c r="K13" s="90"/>
      <c r="L13" s="90"/>
      <c r="M13" s="90"/>
    </row>
    <row r="14" spans="1:34" s="100" customFormat="1" ht="15" customHeight="1">
      <c r="A14" s="90"/>
      <c r="B14" s="91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</row>
    <row r="15" spans="1:34" s="100" customFormat="1" ht="15" customHeight="1">
      <c r="A15" s="90"/>
      <c r="B15" s="91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</row>
    <row r="16" spans="1:34" s="100" customFormat="1" ht="15" customHeight="1">
      <c r="A16" s="90"/>
      <c r="B16" s="91"/>
      <c r="C16" s="90"/>
      <c r="D16" s="90"/>
      <c r="E16" s="90"/>
      <c r="K16" s="262" t="s">
        <v>88</v>
      </c>
      <c r="L16" s="262"/>
      <c r="M16" s="262"/>
      <c r="N16" s="262"/>
      <c r="O16" s="262"/>
    </row>
    <row r="17" spans="1:29" s="100" customFormat="1" ht="15" customHeight="1">
      <c r="A17" s="90"/>
      <c r="B17" s="91"/>
      <c r="C17" s="90"/>
      <c r="D17" s="90"/>
      <c r="E17" s="90"/>
      <c r="K17" s="262"/>
      <c r="L17" s="262"/>
      <c r="M17" s="262"/>
      <c r="N17" s="262"/>
      <c r="O17" s="262"/>
    </row>
    <row r="18" spans="1:29" s="100" customFormat="1" ht="15" customHeight="1">
      <c r="A18" s="90"/>
      <c r="B18" s="91"/>
      <c r="C18" s="90"/>
      <c r="K18" s="262"/>
      <c r="L18" s="262"/>
      <c r="M18" s="262"/>
      <c r="N18" s="262"/>
      <c r="O18" s="262"/>
      <c r="V18" s="91"/>
    </row>
    <row r="19" spans="1:29" s="100" customFormat="1" ht="15" customHeight="1">
      <c r="A19" s="90"/>
      <c r="B19" s="91"/>
      <c r="C19" s="90"/>
      <c r="D19" s="263" t="s">
        <v>89</v>
      </c>
      <c r="E19" s="263"/>
      <c r="F19" s="263"/>
      <c r="G19" s="263"/>
      <c r="H19" s="263"/>
      <c r="I19" s="263"/>
      <c r="J19" s="263"/>
      <c r="K19" s="263"/>
      <c r="L19" s="263"/>
      <c r="M19" s="263"/>
      <c r="N19" s="263"/>
      <c r="O19" s="263"/>
      <c r="P19" s="263"/>
      <c r="Q19" s="263"/>
      <c r="R19" s="263"/>
      <c r="S19" s="263"/>
      <c r="T19" s="263"/>
      <c r="U19" s="263"/>
      <c r="V19" s="263"/>
    </row>
    <row r="20" spans="1:29" s="100" customFormat="1" ht="15" customHeight="1">
      <c r="A20" s="90"/>
      <c r="B20" s="91"/>
      <c r="D20" s="263" t="s">
        <v>90</v>
      </c>
      <c r="E20" s="263"/>
      <c r="F20" s="263"/>
      <c r="G20" s="263"/>
      <c r="H20" s="263"/>
      <c r="I20" s="263"/>
      <c r="J20" s="263"/>
      <c r="K20" s="263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</row>
    <row r="21" spans="1:29" s="100" customFormat="1" ht="15" customHeight="1">
      <c r="A21" s="90"/>
      <c r="B21" s="91"/>
      <c r="C21" s="98"/>
      <c r="D21" s="92"/>
      <c r="E21" s="98"/>
      <c r="F21" s="90"/>
      <c r="G21" s="90"/>
      <c r="H21" s="90"/>
      <c r="J21" s="257" t="s">
        <v>227</v>
      </c>
      <c r="K21" s="257"/>
      <c r="L21" s="257"/>
      <c r="M21" s="257"/>
      <c r="N21" s="257"/>
      <c r="O21" s="257"/>
      <c r="P21" s="257"/>
      <c r="Q21" s="106"/>
      <c r="R21" s="90"/>
      <c r="S21" s="90"/>
      <c r="T21" s="90"/>
      <c r="U21" s="90"/>
      <c r="V21" s="92"/>
      <c r="W21" s="102"/>
      <c r="X21" s="102"/>
      <c r="Y21" s="102"/>
    </row>
    <row r="22" spans="1:29" s="100" customFormat="1" ht="15" customHeight="1">
      <c r="A22" s="90"/>
      <c r="B22" s="91"/>
      <c r="C22" s="98"/>
      <c r="D22" s="92"/>
      <c r="E22" s="92"/>
      <c r="F22" s="92"/>
      <c r="G22" s="92"/>
      <c r="H22" s="92"/>
      <c r="I22" s="92"/>
      <c r="J22" s="257"/>
      <c r="K22" s="257"/>
      <c r="L22" s="257"/>
      <c r="M22" s="257"/>
      <c r="N22" s="257"/>
      <c r="O22" s="257"/>
      <c r="P22" s="257"/>
      <c r="Q22" s="92"/>
      <c r="R22" s="92"/>
      <c r="S22" s="92"/>
      <c r="T22" s="92"/>
      <c r="U22" s="92"/>
      <c r="V22" s="92"/>
      <c r="W22" s="102"/>
      <c r="X22" s="102"/>
      <c r="Y22" s="102"/>
    </row>
    <row r="23" spans="1:29" s="100" customFormat="1" ht="15" customHeight="1">
      <c r="A23" s="90"/>
      <c r="V23" s="107"/>
      <c r="W23" s="102"/>
      <c r="X23" s="102"/>
      <c r="Y23" s="102"/>
    </row>
    <row r="24" spans="1:29" s="100" customFormat="1" ht="15" customHeight="1">
      <c r="A24" s="90"/>
      <c r="W24" s="108"/>
      <c r="X24" s="108"/>
      <c r="Y24" s="108"/>
      <c r="Z24" s="90"/>
      <c r="AA24" s="90"/>
      <c r="AB24" s="90"/>
      <c r="AC24" s="90"/>
    </row>
    <row r="25" spans="1:29" s="100" customFormat="1" ht="15" customHeight="1">
      <c r="A25" s="90"/>
      <c r="B25" s="91"/>
      <c r="C25" s="98"/>
      <c r="D25" s="98"/>
      <c r="W25" s="109"/>
      <c r="X25" s="109"/>
      <c r="Y25" s="109"/>
      <c r="Z25" s="90"/>
      <c r="AA25" s="90"/>
      <c r="AB25" s="90"/>
      <c r="AC25" s="90"/>
    </row>
    <row r="26" spans="1:29" s="100" customFormat="1" ht="15" customHeight="1">
      <c r="A26" s="90"/>
      <c r="B26" s="91"/>
      <c r="C26" s="90"/>
      <c r="W26" s="91"/>
      <c r="X26" s="91"/>
      <c r="Y26" s="91"/>
      <c r="Z26" s="91"/>
      <c r="AA26" s="91"/>
      <c r="AB26" s="91"/>
      <c r="AC26" s="91"/>
    </row>
    <row r="27" spans="1:29" s="100" customFormat="1" ht="15" customHeight="1">
      <c r="A27" s="90"/>
      <c r="B27" s="91"/>
      <c r="C27" s="90"/>
      <c r="E27" s="258" t="str">
        <f>CONCATENATE("&lt;&lt;УТВЕРЖДАЮ&gt;&gt;  Генеральный директор ",'общая информация'!B5)</f>
        <v>&lt;&lt;УТВЕРЖДАЮ&gt;&gt;  Генеральный директор ООО "Вертикаль"</v>
      </c>
      <c r="F27" s="258"/>
      <c r="G27" s="258"/>
      <c r="H27" s="258"/>
      <c r="I27" s="258"/>
      <c r="J27" s="258"/>
      <c r="K27" s="258"/>
      <c r="L27" s="258"/>
      <c r="M27" s="258"/>
      <c r="N27" s="258"/>
      <c r="O27" s="258"/>
      <c r="P27" s="258"/>
      <c r="Q27" s="258"/>
      <c r="R27" s="258"/>
      <c r="S27" s="258"/>
      <c r="T27" s="258"/>
      <c r="U27" s="258"/>
      <c r="W27" s="91"/>
      <c r="X27" s="91"/>
    </row>
    <row r="28" spans="1:29" s="100" customFormat="1" ht="15" customHeight="1">
      <c r="A28" s="90"/>
      <c r="E28" s="258"/>
      <c r="F28" s="258"/>
      <c r="G28" s="258"/>
      <c r="H28" s="258"/>
      <c r="I28" s="258"/>
      <c r="J28" s="258"/>
      <c r="K28" s="258"/>
      <c r="L28" s="258"/>
      <c r="M28" s="258"/>
      <c r="N28" s="258"/>
      <c r="O28" s="258"/>
      <c r="P28" s="258"/>
      <c r="Q28" s="258"/>
      <c r="R28" s="258"/>
      <c r="S28" s="258"/>
      <c r="T28" s="258"/>
      <c r="U28" s="258"/>
      <c r="W28" s="91"/>
      <c r="X28" s="91"/>
    </row>
    <row r="29" spans="1:29" s="92" customFormat="1" ht="29.25" customHeight="1">
      <c r="A29" s="90"/>
    </row>
    <row r="30" spans="1:29" s="92" customFormat="1" ht="30" customHeight="1">
      <c r="A30" s="90"/>
    </row>
    <row r="31" spans="1:29" s="92" customFormat="1" ht="15" customHeight="1">
      <c r="A31" s="90"/>
      <c r="E31" s="116" t="str">
        <f>CONCATENATE("Руководитель строительной организации____________ ",'общая информация'!B6)</f>
        <v>Руководитель строительной организации____________ Тимашев Ю.Н.</v>
      </c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</row>
    <row r="32" spans="1:29" s="92" customFormat="1" ht="15" customHeight="1">
      <c r="A32" s="90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W32" s="110"/>
      <c r="X32" s="110"/>
    </row>
    <row r="33" spans="1:26" s="92" customFormat="1" ht="15" customHeight="1">
      <c r="A33" s="90"/>
      <c r="V33" s="111"/>
    </row>
    <row r="34" spans="1:26" ht="15" customHeight="1">
      <c r="V34" s="112"/>
    </row>
    <row r="35" spans="1:26" ht="30" customHeight="1">
      <c r="B35" s="253" t="s">
        <v>91</v>
      </c>
      <c r="C35" s="253"/>
      <c r="F35" s="253" t="s">
        <v>92</v>
      </c>
      <c r="G35" s="253"/>
      <c r="H35" s="253"/>
      <c r="I35" s="253"/>
      <c r="J35" s="253"/>
      <c r="K35" s="253"/>
      <c r="L35" s="253"/>
      <c r="M35" s="253"/>
      <c r="N35" s="253"/>
      <c r="O35" s="253"/>
      <c r="P35" s="253"/>
      <c r="Q35" s="253"/>
      <c r="R35" s="253"/>
      <c r="S35" s="253"/>
      <c r="T35" s="253"/>
      <c r="U35" s="253"/>
      <c r="X35" s="113"/>
    </row>
    <row r="36" spans="1:26" ht="30" customHeight="1">
      <c r="F36" s="114" t="s">
        <v>93</v>
      </c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5"/>
    </row>
    <row r="37" spans="1:26" ht="30" customHeight="1">
      <c r="F37" s="116" t="s">
        <v>94</v>
      </c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</row>
    <row r="38" spans="1:26" ht="30" customHeight="1">
      <c r="F38" s="253" t="s">
        <v>95</v>
      </c>
      <c r="G38" s="253"/>
      <c r="H38" s="253"/>
      <c r="I38" s="253"/>
      <c r="J38" s="253"/>
      <c r="K38" s="253"/>
      <c r="L38" s="253"/>
      <c r="M38" s="112"/>
      <c r="N38" s="112"/>
      <c r="O38" s="112"/>
      <c r="P38" s="91"/>
      <c r="Q38" s="91"/>
      <c r="R38" s="91"/>
      <c r="S38" s="91"/>
      <c r="T38" s="91"/>
      <c r="U38" s="91"/>
    </row>
    <row r="39" spans="1:26" ht="30" customHeight="1">
      <c r="F39" s="253" t="s">
        <v>96</v>
      </c>
      <c r="G39" s="253"/>
      <c r="H39" s="253"/>
      <c r="I39" s="253"/>
      <c r="J39" s="253"/>
      <c r="K39" s="253"/>
      <c r="L39" s="253"/>
      <c r="M39" s="253"/>
      <c r="N39" s="253"/>
      <c r="O39" s="253"/>
      <c r="P39" s="253"/>
      <c r="Q39" s="253"/>
      <c r="R39" s="253"/>
      <c r="S39" s="253"/>
      <c r="T39" s="253"/>
      <c r="U39" s="253"/>
      <c r="V39" s="253"/>
    </row>
    <row r="40" spans="1:26" ht="30" customHeight="1">
      <c r="F40" s="253" t="s">
        <v>97</v>
      </c>
      <c r="G40" s="253"/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</row>
    <row r="41" spans="1:26" ht="30" customHeight="1">
      <c r="F41" s="253" t="s">
        <v>98</v>
      </c>
      <c r="G41" s="253"/>
      <c r="H41" s="253"/>
      <c r="I41" s="253"/>
      <c r="J41" s="253"/>
      <c r="K41" s="253"/>
      <c r="L41" s="253"/>
      <c r="M41" s="253"/>
      <c r="N41" s="253"/>
      <c r="O41" s="253"/>
      <c r="P41" s="253"/>
      <c r="Q41" s="253"/>
      <c r="R41" s="253"/>
      <c r="S41" s="111"/>
      <c r="T41" s="111"/>
      <c r="U41" s="111"/>
      <c r="V41" s="111"/>
    </row>
    <row r="42" spans="1:26" ht="15" customHeight="1"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6" ht="30" customHeight="1">
      <c r="D43" s="116"/>
      <c r="Y43" s="113"/>
      <c r="Z43" s="113"/>
    </row>
    <row r="44" spans="1:26" ht="30" customHeight="1">
      <c r="B44" s="116"/>
      <c r="C44" s="116"/>
      <c r="D44" s="116"/>
    </row>
    <row r="45" spans="1:26" ht="30" customHeight="1">
      <c r="F45" s="253" t="s">
        <v>228</v>
      </c>
      <c r="G45" s="253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53"/>
      <c r="U45" s="253"/>
    </row>
    <row r="46" spans="1:26" ht="30" customHeight="1"/>
    <row r="47" spans="1:26" ht="30" customHeight="1">
      <c r="C47" s="91"/>
      <c r="D47" s="91"/>
      <c r="F47" s="253" t="s">
        <v>229</v>
      </c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</row>
    <row r="48" spans="1:26" ht="29.25" customHeight="1">
      <c r="C48" s="91"/>
      <c r="D48" s="91"/>
    </row>
    <row r="49" spans="1:57" ht="29.25" customHeight="1">
      <c r="C49" s="91"/>
      <c r="D49" s="91"/>
    </row>
    <row r="50" spans="1:57" ht="15" customHeight="1">
      <c r="A50" s="254" t="s">
        <v>99</v>
      </c>
      <c r="B50" s="255" t="s">
        <v>100</v>
      </c>
      <c r="C50" s="256" t="s">
        <v>101</v>
      </c>
      <c r="D50" s="256" t="s">
        <v>102</v>
      </c>
      <c r="E50" s="252" t="s">
        <v>103</v>
      </c>
      <c r="F50" s="252"/>
      <c r="G50" s="244" t="s">
        <v>104</v>
      </c>
      <c r="H50" s="244"/>
      <c r="I50" s="244"/>
      <c r="J50" s="244"/>
      <c r="K50" s="244"/>
      <c r="L50" s="244"/>
      <c r="M50" s="244"/>
      <c r="N50" s="244"/>
      <c r="O50" s="244"/>
      <c r="P50" s="244"/>
      <c r="Q50" s="244"/>
      <c r="R50" s="244"/>
      <c r="AG50" s="93"/>
      <c r="AH50" s="120"/>
      <c r="AI50" s="121"/>
      <c r="AJ50" s="121"/>
      <c r="AK50" s="121"/>
      <c r="AL50" s="250"/>
      <c r="AM50" s="250"/>
      <c r="AN50" s="250"/>
      <c r="AO50" s="250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</row>
    <row r="51" spans="1:57" ht="41.25" customHeight="1">
      <c r="A51" s="254"/>
      <c r="B51" s="255"/>
      <c r="C51" s="256"/>
      <c r="D51" s="256"/>
      <c r="E51" s="252"/>
      <c r="F51" s="252"/>
      <c r="G51" s="251" t="s">
        <v>243</v>
      </c>
      <c r="H51" s="251"/>
      <c r="I51" s="251"/>
      <c r="J51" s="251"/>
      <c r="K51" s="251"/>
      <c r="L51" s="251"/>
      <c r="M51" s="251"/>
      <c r="N51" s="251"/>
      <c r="O51" s="251"/>
      <c r="P51" s="244"/>
      <c r="Q51" s="244"/>
      <c r="R51" s="244"/>
      <c r="AG51" s="93"/>
      <c r="AH51" s="120"/>
      <c r="AI51" s="121"/>
      <c r="AJ51" s="121"/>
      <c r="AK51" s="121"/>
      <c r="AL51" s="122"/>
      <c r="AM51" s="122"/>
      <c r="AN51" s="123"/>
      <c r="AO51" s="123"/>
      <c r="AP51" s="122"/>
      <c r="AQ51" s="122"/>
      <c r="AR51" s="123"/>
      <c r="AS51" s="123"/>
      <c r="AT51" s="122"/>
      <c r="AU51" s="122"/>
      <c r="AV51" s="123"/>
      <c r="AW51" s="123"/>
      <c r="AX51" s="122"/>
      <c r="AY51" s="122"/>
      <c r="AZ51" s="123"/>
      <c r="BA51" s="123"/>
      <c r="BB51" s="122"/>
      <c r="BC51" s="122"/>
      <c r="BD51" s="123"/>
      <c r="BE51" s="123"/>
    </row>
    <row r="52" spans="1:57" ht="107.25" customHeight="1">
      <c r="A52" s="254"/>
      <c r="B52" s="255"/>
      <c r="C52" s="256"/>
      <c r="D52" s="256"/>
      <c r="E52" s="252"/>
      <c r="F52" s="252"/>
      <c r="G52" s="252" t="s">
        <v>105</v>
      </c>
      <c r="H52" s="252"/>
      <c r="I52" s="118" t="s">
        <v>106</v>
      </c>
      <c r="J52" s="252" t="s">
        <v>105</v>
      </c>
      <c r="K52" s="252"/>
      <c r="L52" s="118" t="s">
        <v>106</v>
      </c>
      <c r="M52" s="252" t="s">
        <v>105</v>
      </c>
      <c r="N52" s="252"/>
      <c r="O52" s="118" t="s">
        <v>106</v>
      </c>
      <c r="P52" s="252" t="s">
        <v>105</v>
      </c>
      <c r="Q52" s="252"/>
      <c r="R52" s="118" t="s">
        <v>106</v>
      </c>
      <c r="AG52" s="93"/>
      <c r="AH52" s="120"/>
      <c r="AI52" s="121"/>
      <c r="AJ52" s="121"/>
      <c r="AK52" s="121"/>
      <c r="AL52" s="121"/>
      <c r="AM52" s="124"/>
      <c r="AN52" s="121"/>
      <c r="AO52" s="124"/>
      <c r="AP52" s="121"/>
      <c r="AQ52" s="124"/>
      <c r="AR52" s="121"/>
      <c r="AS52" s="124"/>
      <c r="AT52" s="121"/>
      <c r="AU52" s="124"/>
      <c r="AV52" s="121"/>
      <c r="AW52" s="124"/>
      <c r="AX52" s="121"/>
      <c r="AY52" s="124"/>
      <c r="AZ52" s="121"/>
      <c r="BA52" s="124"/>
      <c r="BB52" s="121"/>
      <c r="BC52" s="124"/>
      <c r="BD52" s="121"/>
      <c r="BE52" s="124"/>
    </row>
    <row r="53" spans="1:57" ht="15" customHeight="1">
      <c r="A53" s="117"/>
      <c r="B53" s="249" t="str">
        <f>'общая информация'!B4</f>
        <v>Трубопроводы технологические и арматура с изоляцией инв. № 004314</v>
      </c>
      <c r="C53" s="119"/>
      <c r="D53" s="119"/>
      <c r="E53" s="119"/>
      <c r="F53" s="119"/>
      <c r="G53" s="246">
        <f>'ВЕДОМОСТЬ МАТ'!D10</f>
        <v>19.110112000000004</v>
      </c>
      <c r="H53" s="246"/>
      <c r="I53" s="119"/>
      <c r="J53" s="244"/>
      <c r="K53" s="244"/>
      <c r="L53" s="119"/>
      <c r="M53" s="244"/>
      <c r="N53" s="244"/>
      <c r="O53" s="119"/>
      <c r="P53" s="244"/>
      <c r="Q53" s="244"/>
      <c r="R53" s="119"/>
      <c r="AG53" s="102"/>
      <c r="AH53" s="126"/>
      <c r="AI53" s="102"/>
      <c r="AJ53" s="102"/>
      <c r="AK53" s="102"/>
      <c r="AL53" s="127"/>
      <c r="AM53" s="123"/>
      <c r="AN53" s="128"/>
      <c r="AO53" s="122"/>
      <c r="AP53" s="129"/>
      <c r="AQ53" s="129"/>
      <c r="AR53" s="130"/>
      <c r="AS53" s="14"/>
      <c r="AT53" s="130"/>
      <c r="AU53" s="14"/>
      <c r="AV53" s="130"/>
      <c r="AW53" s="14"/>
      <c r="AX53" s="130"/>
      <c r="AY53" s="14"/>
      <c r="AZ53" s="130"/>
      <c r="BA53" s="14"/>
      <c r="BB53" s="130"/>
      <c r="BC53" s="14"/>
      <c r="BD53" s="130"/>
      <c r="BE53" s="14"/>
    </row>
    <row r="54" spans="1:57" ht="15" customHeight="1">
      <c r="A54" s="117"/>
      <c r="B54" s="249"/>
      <c r="C54" s="119"/>
      <c r="D54" s="119"/>
      <c r="E54" s="119"/>
      <c r="F54" s="119"/>
      <c r="G54" s="244"/>
      <c r="H54" s="244"/>
      <c r="I54" s="119"/>
      <c r="J54" s="244"/>
      <c r="K54" s="244"/>
      <c r="L54" s="125"/>
      <c r="M54" s="244"/>
      <c r="N54" s="244"/>
      <c r="O54" s="125"/>
      <c r="P54" s="244"/>
      <c r="Q54" s="244"/>
      <c r="R54" s="119"/>
      <c r="AG54" s="102"/>
      <c r="AH54" s="126"/>
      <c r="AI54" s="102"/>
      <c r="AJ54" s="102"/>
      <c r="AK54" s="102"/>
      <c r="AL54" s="130"/>
      <c r="AM54" s="14"/>
      <c r="AN54" s="122"/>
      <c r="AO54" s="14"/>
      <c r="AP54" s="127"/>
      <c r="AQ54" s="123"/>
      <c r="AR54" s="122"/>
      <c r="AS54" s="123"/>
      <c r="AT54" s="130"/>
      <c r="AU54" s="14"/>
      <c r="AV54" s="122"/>
      <c r="AW54" s="14"/>
      <c r="AX54" s="130"/>
      <c r="AY54" s="14"/>
      <c r="AZ54" s="122"/>
      <c r="BA54" s="14"/>
      <c r="BB54" s="130"/>
      <c r="BC54" s="14"/>
      <c r="BD54" s="122"/>
      <c r="BE54" s="14"/>
    </row>
    <row r="55" spans="1:57" ht="15" customHeight="1">
      <c r="A55" s="117"/>
      <c r="B55" s="249"/>
      <c r="C55" s="119"/>
      <c r="D55" s="119"/>
      <c r="E55" s="119"/>
      <c r="F55" s="119"/>
      <c r="G55" s="244"/>
      <c r="H55" s="244"/>
      <c r="I55" s="119"/>
      <c r="J55" s="244"/>
      <c r="K55" s="244"/>
      <c r="L55" s="119"/>
      <c r="M55" s="244"/>
      <c r="N55" s="244"/>
      <c r="O55" s="119"/>
      <c r="P55" s="244"/>
      <c r="Q55" s="244"/>
      <c r="R55" s="119"/>
      <c r="AG55" s="102"/>
      <c r="AH55" s="126"/>
      <c r="AI55" s="102"/>
      <c r="AJ55" s="102"/>
      <c r="AK55" s="102"/>
      <c r="AL55" s="130"/>
      <c r="AM55" s="14"/>
      <c r="AN55" s="122"/>
      <c r="AO55" s="14"/>
      <c r="AP55" s="130"/>
      <c r="AQ55" s="14"/>
      <c r="AR55" s="122"/>
      <c r="AS55" s="14"/>
      <c r="AT55" s="130"/>
      <c r="AU55" s="14"/>
      <c r="AV55" s="122"/>
      <c r="AW55" s="14"/>
      <c r="AX55" s="130"/>
      <c r="AY55" s="14"/>
      <c r="AZ55" s="122"/>
      <c r="BA55" s="14"/>
      <c r="BB55" s="130"/>
      <c r="BC55" s="14"/>
      <c r="BD55" s="122"/>
      <c r="BE55" s="14"/>
    </row>
    <row r="56" spans="1:57" ht="15" customHeight="1">
      <c r="A56" s="117"/>
      <c r="B56" s="249"/>
      <c r="C56" s="119"/>
      <c r="D56" s="119"/>
      <c r="E56" s="119"/>
      <c r="F56" s="119"/>
      <c r="G56" s="244"/>
      <c r="H56" s="244"/>
      <c r="I56" s="119"/>
      <c r="J56" s="244"/>
      <c r="K56" s="244"/>
      <c r="L56" s="119"/>
      <c r="M56" s="244"/>
      <c r="N56" s="244"/>
      <c r="O56" s="119"/>
      <c r="P56" s="244"/>
      <c r="Q56" s="244"/>
      <c r="R56" s="119"/>
      <c r="AG56" s="102"/>
      <c r="AH56" s="126"/>
      <c r="AI56" s="102"/>
      <c r="AJ56" s="102"/>
      <c r="AK56" s="102"/>
      <c r="AL56" s="130"/>
      <c r="AM56" s="14"/>
      <c r="AN56" s="122"/>
      <c r="AO56" s="14"/>
      <c r="AP56" s="130"/>
      <c r="AQ56" s="14"/>
      <c r="AR56" s="122"/>
      <c r="AS56" s="14"/>
      <c r="AT56" s="130"/>
      <c r="AU56" s="14"/>
      <c r="AV56" s="122"/>
      <c r="AW56" s="14"/>
      <c r="AX56" s="130"/>
      <c r="AY56" s="14"/>
      <c r="AZ56" s="122"/>
      <c r="BA56" s="14"/>
      <c r="BB56" s="130"/>
      <c r="BC56" s="14"/>
      <c r="BD56" s="122"/>
      <c r="BE56" s="14"/>
    </row>
    <row r="57" spans="1:57" ht="15" customHeight="1">
      <c r="A57" s="117"/>
      <c r="B57" s="249"/>
      <c r="C57" s="119"/>
      <c r="D57" s="119"/>
      <c r="E57" s="119"/>
      <c r="F57" s="119"/>
      <c r="G57" s="244"/>
      <c r="H57" s="244"/>
      <c r="I57" s="119"/>
      <c r="J57" s="244"/>
      <c r="K57" s="244"/>
      <c r="L57" s="119"/>
      <c r="M57" s="244"/>
      <c r="N57" s="244"/>
      <c r="O57" s="119"/>
      <c r="P57" s="244"/>
      <c r="Q57" s="244"/>
      <c r="R57" s="119"/>
      <c r="AG57" s="102"/>
      <c r="AH57" s="126"/>
      <c r="AI57" s="102"/>
      <c r="AJ57" s="102"/>
      <c r="AK57" s="102"/>
      <c r="AL57" s="130"/>
      <c r="AM57" s="14"/>
      <c r="AN57" s="122"/>
      <c r="AO57" s="14"/>
      <c r="AP57" s="130"/>
      <c r="AQ57" s="14"/>
      <c r="AR57" s="122"/>
      <c r="AS57" s="14"/>
      <c r="AT57" s="130"/>
      <c r="AU57" s="14"/>
      <c r="AV57" s="122"/>
      <c r="AW57" s="14"/>
      <c r="AX57" s="130"/>
      <c r="AY57" s="14"/>
      <c r="AZ57" s="122"/>
      <c r="BA57" s="14"/>
      <c r="BB57" s="130"/>
      <c r="BC57" s="14"/>
      <c r="BD57" s="122"/>
      <c r="BE57" s="14"/>
    </row>
    <row r="58" spans="1:57" ht="15" customHeight="1">
      <c r="A58" s="117"/>
      <c r="B58" s="249"/>
      <c r="C58" s="119"/>
      <c r="D58" s="119"/>
      <c r="E58" s="119"/>
      <c r="F58" s="119"/>
      <c r="G58" s="244"/>
      <c r="H58" s="244"/>
      <c r="I58" s="119"/>
      <c r="J58" s="244"/>
      <c r="K58" s="244"/>
      <c r="L58" s="119"/>
      <c r="M58" s="244"/>
      <c r="N58" s="244"/>
      <c r="O58" s="119"/>
      <c r="P58" s="244"/>
      <c r="Q58" s="244"/>
      <c r="R58" s="119"/>
      <c r="AG58" s="102"/>
      <c r="AH58" s="126"/>
      <c r="AI58" s="102"/>
      <c r="AJ58" s="102"/>
      <c r="AK58" s="102"/>
      <c r="AL58" s="130"/>
      <c r="AM58" s="14"/>
      <c r="AN58" s="122"/>
      <c r="AO58" s="14"/>
      <c r="AP58" s="130"/>
      <c r="AQ58" s="14"/>
      <c r="AR58" s="122"/>
      <c r="AS58" s="14"/>
      <c r="AT58" s="130"/>
      <c r="AU58" s="14"/>
      <c r="AV58" s="122"/>
      <c r="AW58" s="14"/>
      <c r="AX58" s="130"/>
      <c r="AY58" s="14"/>
      <c r="AZ58" s="122"/>
      <c r="BA58" s="14"/>
      <c r="BB58" s="130"/>
      <c r="BC58" s="14"/>
      <c r="BD58" s="122"/>
      <c r="BE58" s="14"/>
    </row>
    <row r="59" spans="1:57" ht="15" customHeight="1">
      <c r="A59" s="117"/>
      <c r="B59" s="249"/>
      <c r="C59" s="119"/>
      <c r="D59" s="119"/>
      <c r="E59" s="119"/>
      <c r="F59" s="119"/>
      <c r="G59" s="244"/>
      <c r="H59" s="244"/>
      <c r="I59" s="119"/>
      <c r="J59" s="244"/>
      <c r="K59" s="244"/>
      <c r="L59" s="119"/>
      <c r="M59" s="244"/>
      <c r="N59" s="244"/>
      <c r="O59" s="119"/>
      <c r="P59" s="244"/>
      <c r="Q59" s="244"/>
      <c r="R59" s="119"/>
      <c r="AG59" s="102"/>
      <c r="AH59" s="126"/>
      <c r="AI59" s="102"/>
      <c r="AJ59" s="102"/>
      <c r="AK59" s="102"/>
      <c r="AL59" s="130"/>
      <c r="AM59" s="14"/>
      <c r="AN59" s="122"/>
      <c r="AO59" s="14"/>
      <c r="AP59" s="130"/>
      <c r="AQ59" s="14"/>
      <c r="AR59" s="122"/>
      <c r="AS59" s="14"/>
      <c r="AT59" s="130"/>
      <c r="AU59" s="14"/>
      <c r="AV59" s="122"/>
      <c r="AW59" s="14"/>
      <c r="AX59" s="130"/>
      <c r="AY59" s="14"/>
      <c r="AZ59" s="122"/>
      <c r="BA59" s="14"/>
      <c r="BB59" s="130"/>
      <c r="BC59" s="14"/>
      <c r="BD59" s="122"/>
      <c r="BE59" s="14"/>
    </row>
    <row r="60" spans="1:57" ht="15" customHeight="1">
      <c r="A60" s="117"/>
      <c r="B60" s="249"/>
      <c r="C60" s="119"/>
      <c r="D60" s="119"/>
      <c r="E60" s="119"/>
      <c r="F60" s="119"/>
      <c r="G60" s="244"/>
      <c r="H60" s="244"/>
      <c r="I60" s="119"/>
      <c r="J60" s="244"/>
      <c r="K60" s="244"/>
      <c r="L60" s="119"/>
      <c r="M60" s="244"/>
      <c r="N60" s="244"/>
      <c r="O60" s="119"/>
      <c r="P60" s="244"/>
      <c r="Q60" s="244"/>
      <c r="R60" s="119"/>
      <c r="AG60" s="102"/>
      <c r="AH60" s="131"/>
      <c r="AI60" s="102"/>
      <c r="AJ60" s="102"/>
      <c r="AK60" s="102"/>
      <c r="AL60" s="130"/>
      <c r="AM60" s="14"/>
      <c r="AN60" s="122"/>
      <c r="AO60" s="14"/>
      <c r="AP60" s="130"/>
      <c r="AQ60" s="14"/>
      <c r="AR60" s="122"/>
      <c r="AS60" s="14"/>
      <c r="AT60" s="130"/>
      <c r="AU60" s="14"/>
      <c r="AV60" s="122"/>
      <c r="AW60" s="14"/>
      <c r="AX60" s="130"/>
      <c r="AY60" s="14"/>
      <c r="AZ60" s="122"/>
      <c r="BA60" s="14"/>
      <c r="BB60" s="130"/>
      <c r="BC60" s="14"/>
      <c r="BD60" s="122"/>
      <c r="BE60" s="14"/>
    </row>
    <row r="61" spans="1:57" ht="15" customHeight="1">
      <c r="A61" s="117"/>
      <c r="B61" s="249"/>
      <c r="C61" s="119"/>
      <c r="D61" s="119"/>
      <c r="E61" s="119"/>
      <c r="F61" s="119"/>
      <c r="G61" s="244"/>
      <c r="H61" s="244"/>
      <c r="I61" s="119"/>
      <c r="J61" s="244"/>
      <c r="K61" s="244"/>
      <c r="L61" s="119"/>
      <c r="M61" s="244"/>
      <c r="N61" s="244"/>
      <c r="O61" s="119"/>
      <c r="P61" s="244"/>
      <c r="Q61" s="244"/>
      <c r="R61" s="119"/>
      <c r="AG61" s="102"/>
      <c r="AH61" s="131"/>
      <c r="AI61" s="102"/>
      <c r="AJ61" s="102"/>
      <c r="AK61" s="102"/>
      <c r="AL61" s="130"/>
      <c r="AM61" s="14"/>
      <c r="AN61" s="122"/>
      <c r="AO61" s="14"/>
      <c r="AP61" s="130"/>
      <c r="AQ61" s="14"/>
      <c r="AR61" s="122"/>
      <c r="AS61" s="14"/>
      <c r="AT61" s="130"/>
      <c r="AU61" s="14"/>
      <c r="AV61" s="122"/>
      <c r="AW61" s="14"/>
      <c r="AX61" s="130"/>
      <c r="AY61" s="14"/>
      <c r="AZ61" s="122"/>
      <c r="BA61" s="14"/>
      <c r="BB61" s="130"/>
      <c r="BC61" s="14"/>
      <c r="BD61" s="122"/>
      <c r="BE61" s="14"/>
    </row>
    <row r="62" spans="1:57" ht="15" customHeight="1">
      <c r="A62" s="117"/>
      <c r="B62" s="249"/>
      <c r="C62" s="119"/>
      <c r="D62" s="119"/>
      <c r="E62" s="119"/>
      <c r="F62" s="119"/>
      <c r="G62" s="244"/>
      <c r="H62" s="244"/>
      <c r="I62" s="119"/>
      <c r="J62" s="244"/>
      <c r="K62" s="244"/>
      <c r="L62" s="119"/>
      <c r="M62" s="244"/>
      <c r="N62" s="244"/>
      <c r="O62" s="119"/>
      <c r="P62" s="244"/>
      <c r="Q62" s="244"/>
      <c r="R62" s="119"/>
      <c r="AG62" s="102"/>
      <c r="AH62" s="131"/>
      <c r="AI62" s="102"/>
      <c r="AJ62" s="102"/>
      <c r="AK62" s="102"/>
      <c r="AL62" s="130"/>
      <c r="AM62" s="14"/>
      <c r="AN62" s="122"/>
      <c r="AO62" s="14"/>
      <c r="AP62" s="130"/>
      <c r="AQ62" s="14"/>
      <c r="AR62" s="122"/>
      <c r="AS62" s="14"/>
      <c r="AT62" s="130"/>
      <c r="AU62" s="14"/>
      <c r="AV62" s="122"/>
      <c r="AW62" s="14"/>
      <c r="AX62" s="130"/>
      <c r="AY62" s="14"/>
      <c r="AZ62" s="122"/>
      <c r="BA62" s="14"/>
      <c r="BB62" s="130"/>
      <c r="BC62" s="14"/>
      <c r="BD62" s="122"/>
      <c r="BE62" s="14"/>
    </row>
    <row r="63" spans="1:57" ht="15" customHeight="1">
      <c r="A63" s="117"/>
      <c r="B63" s="249"/>
      <c r="C63" s="119"/>
      <c r="D63" s="119"/>
      <c r="E63" s="119"/>
      <c r="F63" s="119"/>
      <c r="G63" s="244"/>
      <c r="H63" s="244"/>
      <c r="I63" s="119"/>
      <c r="J63" s="244"/>
      <c r="K63" s="244"/>
      <c r="L63" s="119"/>
      <c r="M63" s="244"/>
      <c r="N63" s="244"/>
      <c r="O63" s="119"/>
      <c r="P63" s="244"/>
      <c r="Q63" s="244"/>
      <c r="R63" s="119"/>
      <c r="AG63" s="102"/>
      <c r="AH63" s="131"/>
      <c r="AI63" s="102"/>
      <c r="AJ63" s="102"/>
      <c r="AK63" s="102"/>
      <c r="AL63" s="130"/>
      <c r="AM63" s="14"/>
      <c r="AN63" s="122"/>
      <c r="AO63" s="14"/>
      <c r="AP63" s="130"/>
      <c r="AQ63" s="14"/>
      <c r="AR63" s="122"/>
      <c r="AS63" s="14"/>
      <c r="AT63" s="130"/>
      <c r="AU63" s="14"/>
      <c r="AV63" s="122"/>
      <c r="AW63" s="14"/>
      <c r="AX63" s="130"/>
      <c r="AY63" s="14"/>
      <c r="AZ63" s="122"/>
      <c r="BA63" s="14"/>
      <c r="BB63" s="130"/>
      <c r="BC63" s="14"/>
      <c r="BD63" s="122"/>
      <c r="BE63" s="14"/>
    </row>
    <row r="64" spans="1:57" ht="15" customHeight="1">
      <c r="A64" s="117"/>
      <c r="B64" s="249"/>
      <c r="C64" s="119"/>
      <c r="D64" s="119"/>
      <c r="E64" s="119"/>
      <c r="F64" s="119"/>
      <c r="G64" s="244"/>
      <c r="H64" s="244"/>
      <c r="I64" s="119"/>
      <c r="J64" s="244"/>
      <c r="K64" s="244"/>
      <c r="L64" s="119"/>
      <c r="M64" s="244"/>
      <c r="N64" s="244"/>
      <c r="O64" s="119"/>
      <c r="P64" s="244"/>
      <c r="Q64" s="244"/>
      <c r="R64" s="119"/>
      <c r="AG64" s="102"/>
      <c r="AH64" s="131"/>
      <c r="AI64" s="102"/>
      <c r="AJ64" s="102"/>
      <c r="AK64" s="102"/>
      <c r="AL64" s="130"/>
      <c r="AM64" s="14"/>
      <c r="AN64" s="122"/>
      <c r="AO64" s="14"/>
      <c r="AP64" s="130"/>
      <c r="AQ64" s="14"/>
      <c r="AR64" s="122"/>
      <c r="AS64" s="14"/>
      <c r="AT64" s="130"/>
      <c r="AU64" s="14"/>
      <c r="AV64" s="122"/>
      <c r="AW64" s="14"/>
      <c r="AX64" s="130"/>
      <c r="AY64" s="14"/>
      <c r="AZ64" s="122"/>
      <c r="BA64" s="14"/>
      <c r="BB64" s="130"/>
      <c r="BC64" s="14"/>
      <c r="BD64" s="122"/>
      <c r="BE64" s="14"/>
    </row>
    <row r="65" spans="1:57" ht="15" customHeight="1">
      <c r="A65" s="117"/>
      <c r="B65" s="249"/>
      <c r="C65" s="119"/>
      <c r="D65" s="119"/>
      <c r="E65" s="119"/>
      <c r="F65" s="119"/>
      <c r="G65" s="244"/>
      <c r="H65" s="244"/>
      <c r="I65" s="119"/>
      <c r="J65" s="244"/>
      <c r="K65" s="244"/>
      <c r="L65" s="119"/>
      <c r="M65" s="244"/>
      <c r="N65" s="244"/>
      <c r="O65" s="119"/>
      <c r="P65" s="244"/>
      <c r="Q65" s="244"/>
      <c r="R65" s="119"/>
      <c r="AG65" s="102"/>
      <c r="AH65" s="131"/>
      <c r="AI65" s="102"/>
      <c r="AJ65" s="102"/>
      <c r="AK65" s="102"/>
      <c r="AL65" s="130"/>
      <c r="AM65" s="14"/>
      <c r="AN65" s="122"/>
      <c r="AO65" s="14"/>
      <c r="AP65" s="130"/>
      <c r="AQ65" s="14"/>
      <c r="AR65" s="122"/>
      <c r="AS65" s="14"/>
      <c r="AT65" s="130"/>
      <c r="AU65" s="14"/>
      <c r="AV65" s="122"/>
      <c r="AW65" s="14"/>
      <c r="AX65" s="130"/>
      <c r="AY65" s="14"/>
      <c r="AZ65" s="122"/>
      <c r="BA65" s="14"/>
      <c r="BB65" s="130"/>
      <c r="BC65" s="14"/>
      <c r="BD65" s="122"/>
      <c r="BE65" s="14"/>
    </row>
    <row r="66" spans="1:57" ht="15" customHeight="1">
      <c r="A66" s="117"/>
      <c r="B66" s="249"/>
      <c r="C66" s="119"/>
      <c r="D66" s="119"/>
      <c r="E66" s="119"/>
      <c r="F66" s="119"/>
      <c r="G66" s="244"/>
      <c r="H66" s="244"/>
      <c r="I66" s="119"/>
      <c r="J66" s="244"/>
      <c r="K66" s="244"/>
      <c r="L66" s="119"/>
      <c r="M66" s="244"/>
      <c r="N66" s="244"/>
      <c r="O66" s="119"/>
      <c r="P66" s="244"/>
      <c r="Q66" s="244"/>
      <c r="R66" s="119"/>
      <c r="AG66" s="102"/>
      <c r="AH66" s="131"/>
      <c r="AI66" s="102"/>
      <c r="AJ66" s="102"/>
      <c r="AK66" s="102"/>
      <c r="AL66" s="130"/>
      <c r="AM66" s="14"/>
      <c r="AN66" s="122"/>
      <c r="AO66" s="14"/>
      <c r="AP66" s="130"/>
      <c r="AQ66" s="14"/>
      <c r="AR66" s="122"/>
      <c r="AS66" s="14"/>
      <c r="AT66" s="130"/>
      <c r="AU66" s="14"/>
      <c r="AV66" s="122"/>
      <c r="AW66" s="14"/>
      <c r="AX66" s="130"/>
      <c r="AY66" s="14"/>
      <c r="AZ66" s="122"/>
      <c r="BA66" s="14"/>
      <c r="BB66" s="130"/>
      <c r="BC66" s="14"/>
      <c r="BD66" s="122"/>
      <c r="BE66" s="14"/>
    </row>
    <row r="67" spans="1:57" ht="15" customHeight="1">
      <c r="A67" s="117"/>
      <c r="B67" s="249"/>
      <c r="C67" s="119"/>
      <c r="D67" s="119"/>
      <c r="E67" s="119"/>
      <c r="F67" s="119"/>
      <c r="G67" s="244"/>
      <c r="H67" s="244"/>
      <c r="I67" s="119"/>
      <c r="J67" s="244"/>
      <c r="K67" s="244"/>
      <c r="L67" s="119"/>
      <c r="M67" s="244"/>
      <c r="N67" s="244"/>
      <c r="O67" s="119"/>
      <c r="P67" s="244"/>
      <c r="Q67" s="244"/>
      <c r="R67" s="119"/>
      <c r="AG67" s="93"/>
      <c r="AH67" s="132"/>
      <c r="AI67" s="102"/>
      <c r="AJ67" s="102"/>
      <c r="AK67" s="102"/>
      <c r="AL67" s="248"/>
      <c r="AM67" s="248"/>
      <c r="AN67" s="130"/>
      <c r="AO67" s="14"/>
      <c r="AP67" s="122"/>
      <c r="AQ67" s="14"/>
      <c r="AR67" s="130"/>
      <c r="AS67" s="14"/>
      <c r="AT67" s="122"/>
      <c r="AU67" s="14"/>
      <c r="AV67" s="122"/>
      <c r="AW67" s="14"/>
      <c r="AX67" s="130"/>
      <c r="AY67" s="14"/>
      <c r="AZ67" s="122"/>
      <c r="BA67" s="14"/>
      <c r="BB67" s="130"/>
      <c r="BC67" s="14"/>
      <c r="BD67" s="122"/>
      <c r="BE67" s="14"/>
    </row>
    <row r="68" spans="1:57" ht="15" customHeight="1">
      <c r="A68" s="117"/>
      <c r="B68" s="247" t="s">
        <v>107</v>
      </c>
      <c r="C68" s="244"/>
      <c r="D68" s="244"/>
      <c r="E68" s="244"/>
      <c r="F68" s="244"/>
      <c r="G68" s="246">
        <f>G53</f>
        <v>19.110112000000004</v>
      </c>
      <c r="H68" s="246"/>
      <c r="I68" s="244"/>
      <c r="J68" s="244"/>
      <c r="K68" s="244"/>
      <c r="L68" s="246"/>
      <c r="M68" s="244"/>
      <c r="N68" s="244"/>
      <c r="O68" s="246"/>
      <c r="P68" s="244"/>
      <c r="Q68" s="244"/>
      <c r="R68" s="244"/>
      <c r="AG68" s="93"/>
      <c r="AH68" s="133"/>
      <c r="AI68" s="102"/>
      <c r="AJ68" s="102"/>
      <c r="AK68" s="102"/>
      <c r="AL68" s="127"/>
      <c r="AM68" s="127"/>
      <c r="AN68" s="128"/>
      <c r="AO68" s="128"/>
      <c r="AP68" s="134"/>
      <c r="AQ68" s="129"/>
      <c r="AR68" s="135"/>
      <c r="AS68" s="130"/>
      <c r="AT68" s="130"/>
      <c r="AU68" s="14"/>
      <c r="AV68" s="130"/>
      <c r="AW68" s="14"/>
      <c r="AX68" s="130"/>
      <c r="AY68" s="14"/>
      <c r="AZ68" s="130"/>
      <c r="BA68" s="14"/>
      <c r="BB68" s="130"/>
      <c r="BC68" s="14"/>
      <c r="BD68" s="130"/>
      <c r="BE68" s="14"/>
    </row>
    <row r="69" spans="1:57" ht="15" customHeight="1">
      <c r="A69" s="117"/>
      <c r="B69" s="247"/>
      <c r="C69" s="244"/>
      <c r="D69" s="244"/>
      <c r="E69" s="244"/>
      <c r="F69" s="244"/>
      <c r="G69" s="244"/>
      <c r="H69" s="246"/>
      <c r="I69" s="244"/>
      <c r="J69" s="244"/>
      <c r="K69" s="244"/>
      <c r="L69" s="246"/>
      <c r="M69" s="244"/>
      <c r="N69" s="244"/>
      <c r="O69" s="246"/>
      <c r="P69" s="244"/>
      <c r="Q69" s="244"/>
      <c r="R69" s="244"/>
      <c r="AG69" s="93"/>
      <c r="AH69" s="133"/>
      <c r="AI69" s="102"/>
      <c r="AJ69" s="102"/>
      <c r="AK69" s="102"/>
      <c r="AL69" s="130"/>
      <c r="AM69" s="130"/>
      <c r="AN69" s="122"/>
      <c r="AO69" s="122"/>
      <c r="AP69" s="127"/>
      <c r="AQ69" s="123"/>
      <c r="AR69" s="122"/>
      <c r="AS69" s="123"/>
      <c r="AT69" s="130"/>
      <c r="AU69" s="14"/>
      <c r="AV69" s="122"/>
      <c r="AW69" s="14"/>
      <c r="AX69" s="102"/>
      <c r="AY69" s="102"/>
      <c r="AZ69" s="102"/>
      <c r="BA69" s="102"/>
      <c r="BB69" s="102"/>
      <c r="BC69" s="102"/>
      <c r="BD69" s="102"/>
      <c r="BE69" s="102"/>
    </row>
    <row r="70" spans="1:57" ht="15" customHeight="1">
      <c r="A70" s="117"/>
      <c r="B70" s="247" t="s">
        <v>108</v>
      </c>
      <c r="C70" s="244"/>
      <c r="D70" s="244"/>
      <c r="E70" s="244"/>
      <c r="F70" s="244"/>
      <c r="G70" s="246">
        <f>G53</f>
        <v>19.110112000000004</v>
      </c>
      <c r="H70" s="246"/>
      <c r="I70" s="244"/>
      <c r="J70" s="244"/>
      <c r="K70" s="244"/>
      <c r="L70" s="244"/>
      <c r="M70" s="244"/>
      <c r="N70" s="244"/>
      <c r="O70" s="246"/>
      <c r="P70" s="244"/>
      <c r="Q70" s="244"/>
      <c r="R70" s="244"/>
      <c r="AG70" s="93"/>
      <c r="AH70" s="133"/>
      <c r="AI70" s="102"/>
      <c r="AJ70" s="102"/>
      <c r="AK70" s="102"/>
      <c r="AL70" s="102"/>
      <c r="AM70" s="102"/>
      <c r="AN70" s="102"/>
      <c r="AO70" s="102"/>
      <c r="AP70" s="102"/>
      <c r="AQ70" s="102"/>
      <c r="AR70" s="102"/>
      <c r="AS70" s="102"/>
      <c r="AT70" s="102"/>
      <c r="AU70" s="102"/>
      <c r="AV70" s="102"/>
      <c r="AW70" s="102"/>
      <c r="AX70" s="102"/>
      <c r="AY70" s="102"/>
      <c r="AZ70" s="102"/>
      <c r="BA70" s="102"/>
      <c r="BB70" s="102"/>
      <c r="BC70" s="102"/>
      <c r="BD70" s="102"/>
      <c r="BE70" s="102"/>
    </row>
    <row r="71" spans="1:57" ht="15" customHeight="1">
      <c r="A71" s="117"/>
      <c r="B71" s="247"/>
      <c r="C71" s="244"/>
      <c r="D71" s="244"/>
      <c r="E71" s="244"/>
      <c r="F71" s="244"/>
      <c r="G71" s="244"/>
      <c r="H71" s="246"/>
      <c r="I71" s="244"/>
      <c r="J71" s="244"/>
      <c r="K71" s="244"/>
      <c r="L71" s="244"/>
      <c r="M71" s="244"/>
      <c r="N71" s="244"/>
      <c r="O71" s="246"/>
      <c r="P71" s="244"/>
      <c r="Q71" s="244"/>
      <c r="R71" s="244"/>
      <c r="AG71" s="93"/>
      <c r="AH71" s="133"/>
      <c r="AI71" s="136"/>
      <c r="AJ71" s="136"/>
      <c r="AK71" s="136"/>
      <c r="AL71" s="136"/>
      <c r="AM71" s="136"/>
      <c r="AN71" s="136"/>
      <c r="AO71" s="136"/>
      <c r="AP71" s="136"/>
      <c r="AQ71" s="136"/>
      <c r="AR71" s="136"/>
      <c r="AS71" s="136"/>
      <c r="AT71" s="136"/>
      <c r="AU71" s="136"/>
      <c r="AV71" s="136"/>
      <c r="AW71" s="136"/>
      <c r="AX71" s="136"/>
      <c r="AY71" s="136"/>
      <c r="AZ71" s="136"/>
      <c r="BA71" s="136"/>
      <c r="BB71" s="136"/>
      <c r="BC71" s="136"/>
      <c r="BD71" s="136"/>
      <c r="BE71" s="136"/>
    </row>
    <row r="72" spans="1:57" ht="30" customHeight="1">
      <c r="A72" s="117"/>
      <c r="B72" s="137" t="s">
        <v>109</v>
      </c>
      <c r="C72" s="119"/>
      <c r="D72" s="119"/>
      <c r="E72" s="119"/>
      <c r="F72" s="119"/>
      <c r="G72" s="244"/>
      <c r="H72" s="244"/>
      <c r="I72" s="119"/>
      <c r="J72" s="244"/>
      <c r="K72" s="244"/>
      <c r="L72" s="119"/>
      <c r="M72" s="244"/>
      <c r="N72" s="244"/>
      <c r="O72" s="119"/>
      <c r="P72" s="244"/>
      <c r="Q72" s="244"/>
      <c r="R72" s="119"/>
    </row>
    <row r="73" spans="1:57" ht="30" customHeight="1">
      <c r="A73" s="117"/>
      <c r="B73" s="137" t="s">
        <v>110</v>
      </c>
      <c r="C73" s="119"/>
      <c r="D73" s="119"/>
      <c r="E73" s="119"/>
      <c r="F73" s="119"/>
      <c r="G73" s="244"/>
      <c r="H73" s="244"/>
      <c r="I73" s="119"/>
      <c r="J73" s="244"/>
      <c r="K73" s="244"/>
      <c r="L73" s="119"/>
      <c r="M73" s="244"/>
      <c r="N73" s="244"/>
      <c r="O73" s="119"/>
      <c r="P73" s="244"/>
      <c r="Q73" s="244"/>
      <c r="R73" s="119"/>
    </row>
    <row r="74" spans="1:57" ht="30" customHeight="1">
      <c r="A74" s="117"/>
      <c r="B74" s="138" t="s">
        <v>111</v>
      </c>
      <c r="C74" s="119"/>
      <c r="D74" s="119"/>
      <c r="E74" s="119"/>
      <c r="F74" s="119"/>
      <c r="G74" s="244"/>
      <c r="H74" s="244"/>
      <c r="I74" s="119"/>
      <c r="J74" s="244"/>
      <c r="K74" s="244"/>
      <c r="L74" s="119"/>
      <c r="M74" s="244"/>
      <c r="N74" s="244"/>
      <c r="O74" s="119"/>
      <c r="P74" s="244"/>
      <c r="Q74" s="244"/>
      <c r="R74" s="119"/>
    </row>
    <row r="75" spans="1:57" ht="15" customHeight="1"/>
    <row r="76" spans="1:57" ht="15" customHeight="1"/>
    <row r="77" spans="1:57" ht="15" customHeight="1">
      <c r="B77" s="245" t="str">
        <f>CONCATENATE("Начальник строительного участка (технического директора) _________ ",'общая информация'!B7)</f>
        <v>Начальник строительного участка (технического директора) _________ Тимашев Р.Ю.</v>
      </c>
      <c r="C77" s="245"/>
      <c r="D77" s="245"/>
      <c r="E77" s="245"/>
      <c r="F77" s="245"/>
      <c r="G77" s="245"/>
      <c r="H77" s="245"/>
      <c r="I77" s="245"/>
      <c r="J77" s="245"/>
      <c r="K77" s="245"/>
      <c r="L77" s="245"/>
      <c r="M77" s="245"/>
      <c r="N77" s="245"/>
      <c r="O77" s="245"/>
    </row>
    <row r="78" spans="1:57" ht="15" customHeight="1"/>
    <row r="79" spans="1:57" ht="15" customHeight="1">
      <c r="B79" s="245" t="s">
        <v>112</v>
      </c>
      <c r="C79" s="245"/>
      <c r="D79" s="245"/>
      <c r="E79" s="245"/>
      <c r="F79" s="245"/>
      <c r="G79" s="245"/>
      <c r="H79" s="245"/>
      <c r="I79" s="245"/>
      <c r="J79" s="245"/>
      <c r="K79" s="245"/>
      <c r="L79" s="245"/>
      <c r="M79" s="245"/>
      <c r="N79" s="245"/>
      <c r="O79" s="245"/>
      <c r="P79" s="245"/>
      <c r="Q79" s="245"/>
    </row>
    <row r="80" spans="1:57" ht="15" customHeight="1"/>
    <row r="81" spans="2:21" ht="15" customHeight="1">
      <c r="B81" s="245" t="s">
        <v>113</v>
      </c>
      <c r="C81" s="245"/>
      <c r="D81" s="245"/>
    </row>
    <row r="82" spans="2:21" ht="15" customHeight="1"/>
    <row r="84" spans="2:21" ht="15" customHeight="1"/>
    <row r="89" spans="2:21"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</row>
    <row r="90" spans="2:21" ht="15" customHeight="1"/>
  </sheetData>
  <mergeCells count="144">
    <mergeCell ref="B7:L7"/>
    <mergeCell ref="B8:H8"/>
    <mergeCell ref="O8:T8"/>
    <mergeCell ref="B9:K9"/>
    <mergeCell ref="B10:I10"/>
    <mergeCell ref="K16:O18"/>
    <mergeCell ref="D19:V19"/>
    <mergeCell ref="D20:V20"/>
    <mergeCell ref="B2:H2"/>
    <mergeCell ref="B3:K3"/>
    <mergeCell ref="U3:W3"/>
    <mergeCell ref="B4:H4"/>
    <mergeCell ref="B5:I5"/>
    <mergeCell ref="O5:W5"/>
    <mergeCell ref="B6:K6"/>
    <mergeCell ref="O6:W6"/>
    <mergeCell ref="A50:A52"/>
    <mergeCell ref="B50:B52"/>
    <mergeCell ref="C50:C52"/>
    <mergeCell ref="D50:D52"/>
    <mergeCell ref="E50:F52"/>
    <mergeCell ref="G50:R50"/>
    <mergeCell ref="J21:P22"/>
    <mergeCell ref="E27:U28"/>
    <mergeCell ref="B35:C35"/>
    <mergeCell ref="F35:U35"/>
    <mergeCell ref="F38:L38"/>
    <mergeCell ref="F39:V39"/>
    <mergeCell ref="F40:W40"/>
    <mergeCell ref="J54:K54"/>
    <mergeCell ref="M54:N54"/>
    <mergeCell ref="P54:Q54"/>
    <mergeCell ref="G55:H55"/>
    <mergeCell ref="J55:K55"/>
    <mergeCell ref="M55:N55"/>
    <mergeCell ref="P55:Q55"/>
    <mergeCell ref="G56:H56"/>
    <mergeCell ref="F41:R41"/>
    <mergeCell ref="F45:U45"/>
    <mergeCell ref="F47:S47"/>
    <mergeCell ref="J56:K56"/>
    <mergeCell ref="M56:N56"/>
    <mergeCell ref="P56:Q56"/>
    <mergeCell ref="AL50:AO50"/>
    <mergeCell ref="G51:I51"/>
    <mergeCell ref="J51:L51"/>
    <mergeCell ref="M51:O51"/>
    <mergeCell ref="P51:R51"/>
    <mergeCell ref="G52:H52"/>
    <mergeCell ref="J52:K52"/>
    <mergeCell ref="M52:N52"/>
    <mergeCell ref="P52:Q52"/>
    <mergeCell ref="G57:H57"/>
    <mergeCell ref="J57:K57"/>
    <mergeCell ref="M57:N57"/>
    <mergeCell ref="P57:Q57"/>
    <mergeCell ref="G58:H58"/>
    <mergeCell ref="J58:K58"/>
    <mergeCell ref="M58:N58"/>
    <mergeCell ref="G61:H61"/>
    <mergeCell ref="J61:K61"/>
    <mergeCell ref="M61:N61"/>
    <mergeCell ref="P61:Q61"/>
    <mergeCell ref="P58:Q58"/>
    <mergeCell ref="G59:H59"/>
    <mergeCell ref="J59:K59"/>
    <mergeCell ref="M59:N59"/>
    <mergeCell ref="P59:Q59"/>
    <mergeCell ref="G60:H60"/>
    <mergeCell ref="J60:K60"/>
    <mergeCell ref="M60:N60"/>
    <mergeCell ref="P60:Q60"/>
    <mergeCell ref="G66:H66"/>
    <mergeCell ref="J66:K66"/>
    <mergeCell ref="M66:N66"/>
    <mergeCell ref="P66:Q66"/>
    <mergeCell ref="G67:H67"/>
    <mergeCell ref="J67:K67"/>
    <mergeCell ref="M67:N67"/>
    <mergeCell ref="P67:Q67"/>
    <mergeCell ref="G62:H62"/>
    <mergeCell ref="J62:K62"/>
    <mergeCell ref="M62:N62"/>
    <mergeCell ref="P62:Q62"/>
    <mergeCell ref="G63:H63"/>
    <mergeCell ref="J63:K63"/>
    <mergeCell ref="M63:N63"/>
    <mergeCell ref="P63:Q63"/>
    <mergeCell ref="G64:H64"/>
    <mergeCell ref="J64:K64"/>
    <mergeCell ref="M64:N64"/>
    <mergeCell ref="P64:Q64"/>
    <mergeCell ref="AL67:AM67"/>
    <mergeCell ref="B68:B69"/>
    <mergeCell ref="C68:C69"/>
    <mergeCell ref="D68:D69"/>
    <mergeCell ref="E68:E69"/>
    <mergeCell ref="F68:F69"/>
    <mergeCell ref="G68:H69"/>
    <mergeCell ref="I68:I69"/>
    <mergeCell ref="J68:K69"/>
    <mergeCell ref="L68:L69"/>
    <mergeCell ref="M68:N69"/>
    <mergeCell ref="O68:O69"/>
    <mergeCell ref="P68:Q69"/>
    <mergeCell ref="R68:R69"/>
    <mergeCell ref="B53:B67"/>
    <mergeCell ref="G53:H53"/>
    <mergeCell ref="J53:K53"/>
    <mergeCell ref="M53:N53"/>
    <mergeCell ref="P53:Q53"/>
    <mergeCell ref="G54:H54"/>
    <mergeCell ref="G65:H65"/>
    <mergeCell ref="J65:K65"/>
    <mergeCell ref="M65:N65"/>
    <mergeCell ref="P65:Q65"/>
    <mergeCell ref="R70:R71"/>
    <mergeCell ref="G72:H72"/>
    <mergeCell ref="J72:K72"/>
    <mergeCell ref="M72:N72"/>
    <mergeCell ref="P72:Q72"/>
    <mergeCell ref="G73:H73"/>
    <mergeCell ref="J73:K73"/>
    <mergeCell ref="M73:N73"/>
    <mergeCell ref="P73:Q73"/>
    <mergeCell ref="G70:H71"/>
    <mergeCell ref="I70:I71"/>
    <mergeCell ref="J70:K71"/>
    <mergeCell ref="L70:L71"/>
    <mergeCell ref="G74:H74"/>
    <mergeCell ref="J74:K74"/>
    <mergeCell ref="M74:N74"/>
    <mergeCell ref="P74:Q74"/>
    <mergeCell ref="B77:O77"/>
    <mergeCell ref="B79:Q79"/>
    <mergeCell ref="B81:D81"/>
    <mergeCell ref="M70:N71"/>
    <mergeCell ref="O70:O71"/>
    <mergeCell ref="P70:Q71"/>
    <mergeCell ref="B70:B71"/>
    <mergeCell ref="C70:C71"/>
    <mergeCell ref="D70:D71"/>
    <mergeCell ref="E70:E71"/>
    <mergeCell ref="F70:F71"/>
  </mergeCells>
  <pageMargins left="0.7" right="0.7" top="0.75" bottom="0.75" header="0.51180555555555496" footer="0.51180555555555496"/>
  <pageSetup paperSize="9" scale="82" fitToHeight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H36"/>
  <sheetViews>
    <sheetView zoomScaleNormal="100" workbookViewId="0">
      <selection activeCell="O28" sqref="O28"/>
    </sheetView>
  </sheetViews>
  <sheetFormatPr defaultColWidth="9" defaultRowHeight="18.75"/>
  <cols>
    <col min="1" max="1" width="3.7109375" style="139" customWidth="1"/>
    <col min="2" max="2" width="4.7109375" style="139" customWidth="1"/>
    <col min="3" max="3" width="3.7109375" style="139" customWidth="1"/>
    <col min="4" max="4" width="7.7109375" style="139" customWidth="1"/>
    <col min="5" max="12" width="3.7109375" style="139" customWidth="1"/>
    <col min="13" max="13" width="4.42578125" style="139" customWidth="1"/>
    <col min="14" max="16" width="3.7109375" style="139" customWidth="1"/>
    <col min="17" max="17" width="9.42578125" style="139" customWidth="1"/>
    <col min="18" max="22" width="3.7109375" style="139" customWidth="1"/>
    <col min="23" max="23" width="7.42578125" style="139" customWidth="1"/>
    <col min="24" max="26" width="3.7109375" style="139" customWidth="1"/>
    <col min="27" max="27" width="1.28515625" style="139" customWidth="1"/>
    <col min="28" max="28" width="3.7109375" style="139" customWidth="1"/>
    <col min="29" max="29" width="1.7109375" style="139" customWidth="1"/>
    <col min="30" max="34" width="3.7109375" style="139" customWidth="1"/>
    <col min="35" max="35" width="6.7109375" style="139" customWidth="1"/>
    <col min="36" max="40" width="3.7109375" style="139" customWidth="1"/>
    <col min="41" max="41" width="1.7109375" style="139" customWidth="1"/>
    <col min="42" max="57" width="3.7109375" style="139" customWidth="1"/>
    <col min="58" max="58" width="10.7109375" style="57" customWidth="1"/>
    <col min="59" max="75" width="9" style="57"/>
    <col min="76" max="76" width="14.28515625" style="57" customWidth="1"/>
    <col min="77" max="1022" width="9" style="57"/>
  </cols>
  <sheetData>
    <row r="1" spans="1:76" ht="24.75" customHeight="1">
      <c r="A1" s="290" t="str">
        <f>'общая информация'!B33</f>
        <v>Филиал «Центральный» банка ВТБ (ПАО) г. Москва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88" t="s">
        <v>114</v>
      </c>
      <c r="W1" s="288"/>
      <c r="X1" s="291" t="str">
        <f>'общая информация'!B23</f>
        <v>044525411</v>
      </c>
      <c r="Y1" s="291"/>
      <c r="Z1" s="291"/>
      <c r="AA1" s="291"/>
      <c r="AB1" s="291"/>
      <c r="AC1" s="291"/>
      <c r="AD1" s="291"/>
      <c r="AE1" s="291"/>
      <c r="AF1" s="291"/>
      <c r="AG1" s="291"/>
      <c r="AH1" s="291"/>
      <c r="AI1" s="291"/>
      <c r="AJ1" s="291"/>
      <c r="AK1" s="291"/>
      <c r="AL1" s="291"/>
      <c r="AM1" s="291"/>
      <c r="AN1" s="291"/>
      <c r="AO1" s="291"/>
    </row>
    <row r="2" spans="1:76" ht="15" customHeight="1">
      <c r="A2" s="290"/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88" t="s">
        <v>115</v>
      </c>
      <c r="W2" s="288"/>
      <c r="X2" s="292" t="str">
        <f>'общая информация'!B27</f>
        <v>30101810145250000411</v>
      </c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2"/>
      <c r="AL2" s="292"/>
      <c r="AM2" s="292"/>
      <c r="AN2" s="292"/>
      <c r="AO2" s="292"/>
    </row>
    <row r="3" spans="1:76" ht="25.5" customHeight="1">
      <c r="A3" s="288" t="s">
        <v>116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92"/>
      <c r="Y3" s="292"/>
      <c r="Z3" s="292"/>
      <c r="AA3" s="292"/>
      <c r="AB3" s="292"/>
      <c r="AC3" s="292"/>
      <c r="AD3" s="292"/>
      <c r="AE3" s="292"/>
      <c r="AF3" s="292"/>
      <c r="AG3" s="292"/>
      <c r="AH3" s="292"/>
      <c r="AI3" s="292"/>
      <c r="AJ3" s="292"/>
      <c r="AK3" s="292"/>
      <c r="AL3" s="292"/>
      <c r="AM3" s="292"/>
      <c r="AN3" s="292"/>
      <c r="AO3" s="292"/>
    </row>
    <row r="4" spans="1:76" ht="22.5" customHeight="1">
      <c r="A4" s="288" t="s">
        <v>117</v>
      </c>
      <c r="B4" s="288"/>
      <c r="C4" s="288">
        <v>6732186379</v>
      </c>
      <c r="D4" s="288"/>
      <c r="E4" s="288"/>
      <c r="F4" s="288"/>
      <c r="G4" s="288"/>
      <c r="H4" s="288"/>
      <c r="I4" s="288"/>
      <c r="J4" s="288"/>
      <c r="K4" s="288"/>
      <c r="L4" s="288" t="s">
        <v>118</v>
      </c>
      <c r="M4" s="288"/>
      <c r="N4" s="288">
        <v>673201001</v>
      </c>
      <c r="O4" s="288"/>
      <c r="P4" s="288"/>
      <c r="Q4" s="288"/>
      <c r="R4" s="288"/>
      <c r="S4" s="288"/>
      <c r="T4" s="288"/>
      <c r="U4" s="288"/>
      <c r="V4" s="288" t="s">
        <v>115</v>
      </c>
      <c r="W4" s="288"/>
      <c r="X4" s="287" t="str">
        <f>'общая информация'!B31</f>
        <v>40702810523250002030</v>
      </c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7"/>
      <c r="AK4" s="287"/>
      <c r="AL4" s="287"/>
      <c r="AM4" s="287"/>
      <c r="AN4" s="287"/>
      <c r="AO4" s="287"/>
    </row>
    <row r="5" spans="1:76" ht="15" customHeight="1">
      <c r="A5" s="288" t="str">
        <f>'общая информация'!B5</f>
        <v>ООО "Вертикаль"</v>
      </c>
      <c r="B5" s="288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7"/>
      <c r="Y5" s="287"/>
      <c r="Z5" s="287"/>
      <c r="AA5" s="287"/>
      <c r="AB5" s="287"/>
      <c r="AC5" s="287"/>
      <c r="AD5" s="287"/>
      <c r="AE5" s="287"/>
      <c r="AF5" s="287"/>
      <c r="AG5" s="287"/>
      <c r="AH5" s="287"/>
      <c r="AI5" s="287"/>
      <c r="AJ5" s="287"/>
      <c r="AK5" s="287"/>
      <c r="AL5" s="287"/>
      <c r="AM5" s="287"/>
      <c r="AN5" s="287"/>
      <c r="AO5" s="287"/>
    </row>
    <row r="6" spans="1:76" ht="9.75" customHeight="1">
      <c r="A6" s="288"/>
      <c r="B6" s="288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88"/>
      <c r="R6" s="288"/>
      <c r="S6" s="288"/>
      <c r="T6" s="288"/>
      <c r="U6" s="288"/>
      <c r="V6" s="288"/>
      <c r="W6" s="288"/>
      <c r="X6" s="287"/>
      <c r="Y6" s="287"/>
      <c r="Z6" s="287"/>
      <c r="AA6" s="287"/>
      <c r="AB6" s="287"/>
      <c r="AC6" s="287"/>
      <c r="AD6" s="287"/>
      <c r="AE6" s="287"/>
      <c r="AF6" s="287"/>
      <c r="AG6" s="287"/>
      <c r="AH6" s="287"/>
      <c r="AI6" s="287"/>
      <c r="AJ6" s="287"/>
      <c r="AK6" s="287"/>
      <c r="AL6" s="287"/>
      <c r="AM6" s="287"/>
      <c r="AN6" s="287"/>
      <c r="AO6" s="287"/>
    </row>
    <row r="7" spans="1:76" ht="26.25" customHeight="1">
      <c r="A7" s="288" t="s">
        <v>119</v>
      </c>
      <c r="B7" s="288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7"/>
      <c r="Y7" s="287"/>
      <c r="Z7" s="287"/>
      <c r="AA7" s="287"/>
      <c r="AB7" s="287"/>
      <c r="AC7" s="287"/>
      <c r="AD7" s="287"/>
      <c r="AE7" s="287"/>
      <c r="AF7" s="287"/>
      <c r="AG7" s="287"/>
      <c r="AH7" s="287"/>
      <c r="AI7" s="287"/>
      <c r="AJ7" s="287"/>
      <c r="AK7" s="287"/>
      <c r="AL7" s="287"/>
      <c r="AM7" s="287"/>
      <c r="AN7" s="287"/>
      <c r="AO7" s="287"/>
      <c r="BX7" s="57">
        <v>673201001</v>
      </c>
    </row>
    <row r="8" spans="1:76" ht="15" customHeight="1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76" ht="15" customHeight="1">
      <c r="A9" s="289" t="str">
        <f>CONCATENATE("Счет на оплату № ",'общая информация'!B35," от ",'общая информация'!B37)</f>
        <v>Счет на оплату № 6 от 17 мая 2021г</v>
      </c>
      <c r="B9" s="289"/>
      <c r="C9" s="289"/>
      <c r="D9" s="289"/>
      <c r="E9" s="289"/>
      <c r="F9" s="289"/>
      <c r="G9" s="289"/>
      <c r="H9" s="289"/>
      <c r="I9" s="289"/>
      <c r="J9" s="289"/>
      <c r="K9" s="289"/>
      <c r="L9" s="289"/>
      <c r="M9" s="289"/>
      <c r="N9" s="289"/>
      <c r="O9" s="289"/>
      <c r="P9" s="289"/>
      <c r="Q9" s="289"/>
      <c r="R9" s="289"/>
      <c r="S9" s="289"/>
      <c r="T9" s="289"/>
      <c r="U9" s="289"/>
      <c r="V9" s="289"/>
      <c r="W9" s="289"/>
      <c r="X9" s="289"/>
      <c r="Y9" s="289"/>
      <c r="Z9" s="289"/>
      <c r="AA9" s="289"/>
      <c r="AB9" s="289"/>
      <c r="AC9" s="289"/>
      <c r="AD9" s="289"/>
      <c r="AE9" s="289"/>
      <c r="AF9" s="289"/>
      <c r="AG9" s="289"/>
      <c r="AH9" s="289"/>
      <c r="AI9" s="289"/>
      <c r="AJ9" s="289"/>
      <c r="AK9" s="289"/>
      <c r="AL9" s="289"/>
      <c r="AM9" s="289"/>
      <c r="AN9" s="289"/>
      <c r="AO9" s="289"/>
    </row>
    <row r="10" spans="1:76" ht="15" customHeight="1">
      <c r="A10" s="289"/>
      <c r="B10" s="289"/>
      <c r="C10" s="289"/>
      <c r="D10" s="289"/>
      <c r="E10" s="289"/>
      <c r="F10" s="289"/>
      <c r="G10" s="289"/>
      <c r="H10" s="289"/>
      <c r="I10" s="289"/>
      <c r="J10" s="289"/>
      <c r="K10" s="289"/>
      <c r="L10" s="289"/>
      <c r="M10" s="289"/>
      <c r="N10" s="289"/>
      <c r="O10" s="289"/>
      <c r="P10" s="289"/>
      <c r="Q10" s="289"/>
      <c r="R10" s="289"/>
      <c r="S10" s="289"/>
      <c r="T10" s="289"/>
      <c r="U10" s="289"/>
      <c r="V10" s="289"/>
      <c r="W10" s="289"/>
      <c r="X10" s="289"/>
      <c r="Y10" s="289"/>
      <c r="Z10" s="289"/>
      <c r="AA10" s="289"/>
      <c r="AB10" s="289"/>
      <c r="AC10" s="289"/>
      <c r="AD10" s="289"/>
      <c r="AE10" s="289"/>
      <c r="AF10" s="289"/>
      <c r="AG10" s="289"/>
      <c r="AH10" s="289"/>
      <c r="AI10" s="289"/>
      <c r="AJ10" s="289"/>
      <c r="AK10" s="289"/>
      <c r="AL10" s="289"/>
      <c r="AM10" s="289"/>
      <c r="AN10" s="289"/>
      <c r="AO10" s="289"/>
    </row>
    <row r="11" spans="1:76" ht="15" customHeigh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</row>
    <row r="12" spans="1:76" s="139" customFormat="1" ht="48" customHeight="1">
      <c r="A12" s="285" t="s">
        <v>120</v>
      </c>
      <c r="B12" s="285"/>
      <c r="C12" s="285"/>
      <c r="D12" s="285"/>
      <c r="E12" s="285"/>
      <c r="F12" s="285" t="str">
        <f>CONCATENATE('общая информация'!B5,", ИНН ",'общая информация'!B21,",  КПП ",'общая информация'!B25,", ",'общая информация'!B29)</f>
        <v>ООО "Вертикаль", ИНН 6732186379,  КПП 673201001, 214004, г .Смоленск,  ул.  Пригородная , д.18, офис 12А</v>
      </c>
      <c r="G12" s="285"/>
      <c r="H12" s="285"/>
      <c r="I12" s="285"/>
      <c r="J12" s="285"/>
      <c r="K12" s="285"/>
      <c r="L12" s="285"/>
      <c r="M12" s="285"/>
      <c r="N12" s="285"/>
      <c r="O12" s="285"/>
      <c r="P12" s="285"/>
      <c r="Q12" s="285"/>
      <c r="R12" s="285"/>
      <c r="S12" s="285"/>
      <c r="T12" s="285"/>
      <c r="U12" s="285"/>
      <c r="V12" s="285"/>
      <c r="W12" s="285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</row>
    <row r="13" spans="1:76" s="139" customFormat="1" ht="15" customHeight="1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</row>
    <row r="14" spans="1:76" s="57" customFormat="1" ht="48.75" customHeight="1">
      <c r="A14" s="285" t="s">
        <v>121</v>
      </c>
      <c r="B14" s="285"/>
      <c r="C14" s="285"/>
      <c r="D14" s="285"/>
      <c r="E14" s="285"/>
      <c r="F14" s="285" t="s">
        <v>122</v>
      </c>
      <c r="G14" s="285"/>
      <c r="H14" s="285"/>
      <c r="I14" s="285"/>
      <c r="J14" s="285"/>
      <c r="K14" s="285"/>
      <c r="L14" s="285"/>
      <c r="M14" s="285"/>
      <c r="N14" s="285"/>
      <c r="O14" s="285"/>
      <c r="P14" s="285"/>
      <c r="Q14" s="285"/>
      <c r="R14" s="285"/>
      <c r="S14" s="285"/>
      <c r="T14" s="285"/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</row>
    <row r="15" spans="1:76" s="139" customFormat="1" ht="15" customHeight="1">
      <c r="A15" s="142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3"/>
      <c r="AQ15" s="143"/>
      <c r="AR15" s="143"/>
    </row>
    <row r="16" spans="1:76" s="139" customFormat="1" ht="25.5" customHeight="1">
      <c r="A16" s="286" t="s">
        <v>123</v>
      </c>
      <c r="B16" s="286"/>
      <c r="C16" s="286"/>
      <c r="D16" s="286"/>
      <c r="E16" s="286"/>
      <c r="F16" s="286" t="str">
        <f>CONCATENATE('общая информация'!B2," от ",'общая информация'!B3)</f>
        <v>20/1-1030-Р от 02.08.2021</v>
      </c>
      <c r="G16" s="286"/>
      <c r="H16" s="286"/>
      <c r="I16" s="286"/>
      <c r="J16" s="286"/>
      <c r="K16" s="286"/>
      <c r="L16" s="286"/>
      <c r="M16" s="286"/>
      <c r="N16" s="286"/>
      <c r="O16" s="286"/>
      <c r="P16" s="286"/>
      <c r="Q16" s="286"/>
      <c r="R16" s="286"/>
      <c r="S16" s="286"/>
      <c r="T16" s="286"/>
      <c r="U16" s="286"/>
      <c r="V16" s="286"/>
      <c r="W16" s="286"/>
      <c r="X16" s="286"/>
      <c r="Y16" s="286"/>
      <c r="Z16" s="286"/>
      <c r="AA16" s="286"/>
      <c r="AB16" s="286"/>
      <c r="AC16" s="286"/>
      <c r="AD16" s="286"/>
      <c r="AE16" s="286"/>
      <c r="AF16" s="286"/>
      <c r="AG16" s="286"/>
      <c r="AH16" s="286"/>
      <c r="AI16" s="286"/>
      <c r="AJ16" s="286"/>
      <c r="AK16" s="286"/>
      <c r="AL16" s="286"/>
      <c r="AM16" s="286"/>
      <c r="AN16" s="286"/>
      <c r="AO16" s="286"/>
      <c r="AP16" s="143"/>
      <c r="AQ16" s="143"/>
      <c r="AR16" s="143"/>
    </row>
    <row r="17" spans="1:107" ht="15" customHeight="1">
      <c r="M17" s="283"/>
      <c r="N17" s="283"/>
      <c r="O17" s="283"/>
      <c r="P17" s="283"/>
      <c r="Q17" s="283"/>
      <c r="R17" s="283"/>
      <c r="S17" s="283"/>
      <c r="T17" s="283"/>
      <c r="U17" s="283"/>
      <c r="V17" s="283"/>
      <c r="W17" s="283"/>
      <c r="X17" s="283"/>
      <c r="Y17" s="283"/>
      <c r="Z17" s="283"/>
      <c r="AA17" s="283"/>
      <c r="AB17" s="28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</row>
    <row r="18" spans="1:107" s="139" customFormat="1" ht="21.75" customHeight="1">
      <c r="A18" s="284" t="s">
        <v>124</v>
      </c>
      <c r="B18" s="284"/>
      <c r="C18" s="284"/>
      <c r="D18" s="276" t="s">
        <v>125</v>
      </c>
      <c r="E18" s="276"/>
      <c r="F18" s="276"/>
      <c r="G18" s="276"/>
      <c r="H18" s="276"/>
      <c r="I18" s="276"/>
      <c r="J18" s="276"/>
      <c r="K18" s="276"/>
      <c r="L18" s="276"/>
      <c r="M18" s="276"/>
      <c r="N18" s="276"/>
      <c r="O18" s="276"/>
      <c r="P18" s="276"/>
      <c r="Q18" s="276"/>
      <c r="R18" s="276" t="s">
        <v>46</v>
      </c>
      <c r="S18" s="276"/>
      <c r="T18" s="276"/>
      <c r="U18" s="276"/>
      <c r="V18" s="276"/>
      <c r="W18" s="276"/>
      <c r="X18" s="276" t="s">
        <v>126</v>
      </c>
      <c r="Y18" s="276"/>
      <c r="Z18" s="276"/>
      <c r="AA18" s="276"/>
      <c r="AB18" s="276"/>
      <c r="AC18" s="276"/>
      <c r="AD18" s="276" t="s">
        <v>127</v>
      </c>
      <c r="AE18" s="276"/>
      <c r="AF18" s="276"/>
      <c r="AG18" s="276"/>
      <c r="AH18" s="276"/>
      <c r="AI18" s="276"/>
      <c r="AJ18" s="277" t="s">
        <v>128</v>
      </c>
      <c r="AK18" s="277"/>
      <c r="AL18" s="277"/>
      <c r="AM18" s="277"/>
      <c r="AN18" s="277"/>
      <c r="AO18" s="277"/>
      <c r="AP18" s="143"/>
      <c r="AQ18" s="143"/>
      <c r="AR18" s="143"/>
    </row>
    <row r="19" spans="1:107" s="139" customFormat="1" ht="50.25" customHeight="1">
      <c r="A19" s="278">
        <v>1</v>
      </c>
      <c r="B19" s="278"/>
      <c r="C19" s="278"/>
      <c r="D19" s="279" t="s">
        <v>129</v>
      </c>
      <c r="E19" s="279"/>
      <c r="F19" s="279"/>
      <c r="G19" s="279"/>
      <c r="H19" s="279"/>
      <c r="I19" s="279"/>
      <c r="J19" s="279"/>
      <c r="K19" s="279"/>
      <c r="L19" s="279"/>
      <c r="M19" s="279"/>
      <c r="N19" s="279"/>
      <c r="O19" s="279"/>
      <c r="P19" s="279"/>
      <c r="Q19" s="279"/>
      <c r="R19" s="280" t="s">
        <v>130</v>
      </c>
      <c r="S19" s="280"/>
      <c r="T19" s="280"/>
      <c r="U19" s="280"/>
      <c r="V19" s="280"/>
      <c r="W19" s="280"/>
      <c r="X19" s="280" t="s">
        <v>130</v>
      </c>
      <c r="Y19" s="280"/>
      <c r="Z19" s="280"/>
      <c r="AA19" s="280"/>
      <c r="AB19" s="280"/>
      <c r="AC19" s="280"/>
      <c r="AD19" s="281">
        <f>990000-165000</f>
        <v>825000</v>
      </c>
      <c r="AE19" s="281"/>
      <c r="AF19" s="281"/>
      <c r="AG19" s="281"/>
      <c r="AH19" s="281"/>
      <c r="AI19" s="281"/>
      <c r="AJ19" s="282">
        <f>AD19</f>
        <v>825000</v>
      </c>
      <c r="AK19" s="282"/>
      <c r="AL19" s="282"/>
      <c r="AM19" s="282"/>
      <c r="AN19" s="282"/>
      <c r="AO19" s="282"/>
      <c r="AP19" s="143"/>
      <c r="AQ19" s="143"/>
      <c r="AR19" s="143"/>
      <c r="DC19" s="139" t="s">
        <v>128</v>
      </c>
    </row>
    <row r="20" spans="1:107" ht="25.5" customHeigh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4"/>
      <c r="S20" s="144"/>
      <c r="T20" s="144"/>
      <c r="U20" s="144"/>
      <c r="V20" s="145"/>
      <c r="W20" s="145"/>
      <c r="X20" s="146"/>
      <c r="Y20" s="146"/>
      <c r="Z20" s="146"/>
      <c r="AA20" s="146"/>
      <c r="AB20" s="146"/>
      <c r="AC20" s="140"/>
      <c r="AD20" s="271" t="s">
        <v>78</v>
      </c>
      <c r="AE20" s="271"/>
      <c r="AF20" s="271"/>
      <c r="AG20" s="271"/>
      <c r="AH20" s="271"/>
      <c r="AI20" s="271"/>
      <c r="AJ20" s="272">
        <f>AJ19</f>
        <v>825000</v>
      </c>
      <c r="AK20" s="272"/>
      <c r="AL20" s="272"/>
      <c r="AM20" s="272"/>
      <c r="AN20" s="272"/>
      <c r="AO20" s="272"/>
      <c r="AP20" s="143"/>
      <c r="AQ20" s="143"/>
      <c r="AR20" s="143"/>
    </row>
    <row r="21" spans="1:107" s="139" customFormat="1" ht="24" customHeigh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4"/>
      <c r="T21" s="140"/>
      <c r="U21" s="144"/>
      <c r="V21" s="140"/>
      <c r="W21" s="140"/>
      <c r="X21" s="140"/>
      <c r="Y21" s="147"/>
      <c r="Z21" s="147"/>
      <c r="AA21" s="147"/>
      <c r="AB21" s="147"/>
      <c r="AC21" s="140"/>
      <c r="AD21" s="273" t="s">
        <v>131</v>
      </c>
      <c r="AE21" s="273"/>
      <c r="AF21" s="273"/>
      <c r="AG21" s="273"/>
      <c r="AH21" s="273"/>
      <c r="AI21" s="273"/>
      <c r="AJ21" s="274">
        <f>AJ20*0.2</f>
        <v>165000</v>
      </c>
      <c r="AK21" s="274"/>
      <c r="AL21" s="274"/>
      <c r="AM21" s="274"/>
      <c r="AN21" s="274"/>
      <c r="AO21" s="274"/>
    </row>
    <row r="22" spans="1:107" ht="25.5" customHeigh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4"/>
      <c r="S22" s="144"/>
      <c r="T22" s="144"/>
      <c r="U22" s="144"/>
      <c r="V22" s="145"/>
      <c r="W22" s="145"/>
      <c r="X22" s="146"/>
      <c r="Y22" s="146"/>
      <c r="Z22" s="146"/>
      <c r="AA22" s="146"/>
      <c r="AB22" s="146"/>
      <c r="AC22" s="140"/>
      <c r="AD22" s="273" t="s">
        <v>132</v>
      </c>
      <c r="AE22" s="273"/>
      <c r="AF22" s="273"/>
      <c r="AG22" s="273"/>
      <c r="AH22" s="273"/>
      <c r="AI22" s="273"/>
      <c r="AJ22" s="275">
        <f>AJ20+AJ21</f>
        <v>990000</v>
      </c>
      <c r="AK22" s="275"/>
      <c r="AL22" s="275"/>
      <c r="AM22" s="275"/>
      <c r="AN22" s="275"/>
      <c r="AO22" s="275"/>
    </row>
    <row r="23" spans="1:107" ht="15" customHeight="1"/>
    <row r="24" spans="1:107" s="139" customFormat="1" ht="20.25" customHeight="1">
      <c r="A24" s="266" t="s">
        <v>133</v>
      </c>
      <c r="B24" s="266"/>
      <c r="C24" s="266"/>
      <c r="D24" s="266"/>
      <c r="E24" s="266"/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  <c r="Q24" s="266"/>
      <c r="R24" s="266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</row>
    <row r="25" spans="1:107" ht="48" customHeight="1">
      <c r="A25" s="267" t="s">
        <v>134</v>
      </c>
      <c r="B25" s="267"/>
      <c r="C25" s="267"/>
      <c r="D25" s="267"/>
      <c r="E25" s="267"/>
      <c r="F25" s="267"/>
      <c r="G25" s="267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267"/>
      <c r="AA25" s="267"/>
      <c r="AB25" s="267"/>
      <c r="AC25" s="267"/>
      <c r="AD25" s="267"/>
      <c r="AE25" s="267"/>
      <c r="AF25" s="267"/>
      <c r="AG25" s="267"/>
      <c r="AH25" s="267"/>
      <c r="AI25" s="267"/>
      <c r="AJ25" s="267"/>
      <c r="AK25" s="267"/>
      <c r="AL25" s="267"/>
      <c r="AM25" s="267"/>
      <c r="AN25" s="267"/>
      <c r="AO25" s="267"/>
      <c r="BF25" s="149"/>
    </row>
    <row r="26" spans="1:107" ht="15" customHeight="1">
      <c r="A26" s="150"/>
      <c r="B26" s="150"/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</row>
    <row r="27" spans="1:107" ht="23.25">
      <c r="A27" s="151" t="s">
        <v>135</v>
      </c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</row>
    <row r="28" spans="1:107" ht="23.25">
      <c r="A28" s="151" t="s">
        <v>136</v>
      </c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</row>
    <row r="29" spans="1:107" ht="23.25" customHeight="1">
      <c r="A29" s="268" t="s">
        <v>137</v>
      </c>
      <c r="B29" s="268"/>
      <c r="C29" s="268"/>
      <c r="D29" s="268"/>
      <c r="E29" s="268"/>
      <c r="F29" s="268"/>
      <c r="G29" s="268"/>
      <c r="H29" s="268"/>
      <c r="I29" s="268"/>
      <c r="J29" s="268"/>
      <c r="K29" s="268"/>
      <c r="L29" s="268"/>
      <c r="M29" s="268"/>
      <c r="N29" s="268"/>
      <c r="O29" s="268"/>
      <c r="P29" s="268"/>
      <c r="Q29" s="268"/>
      <c r="R29" s="268"/>
      <c r="S29" s="268"/>
      <c r="T29" s="268"/>
      <c r="U29" s="268"/>
      <c r="V29" s="268"/>
      <c r="W29" s="268"/>
      <c r="X29" s="268"/>
      <c r="Y29" s="268"/>
      <c r="Z29" s="268"/>
      <c r="AA29" s="268"/>
      <c r="AB29" s="268"/>
      <c r="AC29" s="268"/>
      <c r="AD29" s="268"/>
      <c r="AE29" s="268"/>
      <c r="AF29" s="268"/>
      <c r="AG29" s="268"/>
      <c r="AH29" s="268"/>
      <c r="AI29" s="268"/>
      <c r="AJ29" s="268"/>
      <c r="AK29" s="268"/>
      <c r="AL29" s="151"/>
      <c r="AM29" s="151"/>
      <c r="AN29" s="151"/>
      <c r="AO29" s="151"/>
    </row>
    <row r="30" spans="1:107" ht="23.25">
      <c r="A30" s="268"/>
      <c r="B30" s="268"/>
      <c r="C30" s="268"/>
      <c r="D30" s="268"/>
      <c r="E30" s="268"/>
      <c r="F30" s="268"/>
      <c r="G30" s="268"/>
      <c r="H30" s="268"/>
      <c r="I30" s="268"/>
      <c r="J30" s="268"/>
      <c r="K30" s="268"/>
      <c r="L30" s="268"/>
      <c r="M30" s="268"/>
      <c r="N30" s="268"/>
      <c r="O30" s="268"/>
      <c r="P30" s="268"/>
      <c r="Q30" s="268"/>
      <c r="R30" s="268"/>
      <c r="S30" s="268"/>
      <c r="T30" s="268"/>
      <c r="U30" s="268"/>
      <c r="V30" s="268"/>
      <c r="W30" s="268"/>
      <c r="X30" s="268"/>
      <c r="Y30" s="268"/>
      <c r="Z30" s="268"/>
      <c r="AA30" s="268"/>
      <c r="AB30" s="268"/>
      <c r="AC30" s="268"/>
      <c r="AD30" s="268"/>
      <c r="AE30" s="268"/>
      <c r="AF30" s="268"/>
      <c r="AG30" s="268"/>
      <c r="AH30" s="268"/>
      <c r="AI30" s="268"/>
      <c r="AJ30" s="268"/>
      <c r="AK30" s="268"/>
      <c r="AL30" s="142"/>
      <c r="AM30" s="142"/>
      <c r="AN30" s="142"/>
      <c r="AO30" s="142"/>
    </row>
    <row r="31" spans="1:107" s="139" customFormat="1" ht="15" customHeight="1">
      <c r="A31" s="152"/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AK31" s="152"/>
      <c r="AL31" s="152"/>
      <c r="AM31" s="152"/>
      <c r="AN31" s="152"/>
      <c r="AO31" s="152"/>
    </row>
    <row r="32" spans="1:107" s="139" customFormat="1" ht="29.2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</row>
    <row r="33" spans="1:41" s="139" customFormat="1" ht="24" customHeight="1">
      <c r="A33" s="269" t="s">
        <v>138</v>
      </c>
      <c r="B33" s="269"/>
      <c r="C33" s="269"/>
      <c r="D33" s="269"/>
      <c r="E33" s="269"/>
      <c r="F33" s="270" t="str">
        <f>'общая информация'!B6</f>
        <v>Тимашев Ю.Н.</v>
      </c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148"/>
      <c r="W33" s="269" t="s">
        <v>139</v>
      </c>
      <c r="X33" s="269"/>
      <c r="Y33" s="269"/>
      <c r="Z33" s="269"/>
      <c r="AA33" s="270" t="str">
        <f>'общая информация'!B6</f>
        <v>Тимашев Ю.Н.</v>
      </c>
      <c r="AB33" s="270"/>
      <c r="AC33" s="270"/>
      <c r="AD33" s="270"/>
      <c r="AE33" s="270"/>
      <c r="AF33" s="270"/>
      <c r="AG33" s="270"/>
      <c r="AH33" s="270"/>
      <c r="AI33" s="270"/>
      <c r="AJ33" s="270"/>
      <c r="AK33" s="270"/>
      <c r="AL33" s="270"/>
      <c r="AM33" s="270"/>
      <c r="AN33" s="270"/>
      <c r="AO33" s="270"/>
    </row>
    <row r="34" spans="1:41" s="139" customFormat="1" ht="15" customHeight="1"/>
    <row r="35" spans="1:41" s="139" customFormat="1" ht="15" customHeight="1"/>
    <row r="36" spans="1:41" ht="15" customHeight="1"/>
  </sheetData>
  <mergeCells count="51">
    <mergeCell ref="A1:U2"/>
    <mergeCell ref="V1:W1"/>
    <mergeCell ref="X1:AO1"/>
    <mergeCell ref="V2:W3"/>
    <mergeCell ref="X2:AO3"/>
    <mergeCell ref="A3:U3"/>
    <mergeCell ref="X4:AO7"/>
    <mergeCell ref="A5:U6"/>
    <mergeCell ref="A7:D7"/>
    <mergeCell ref="E7:U7"/>
    <mergeCell ref="A9:AO10"/>
    <mergeCell ref="A4:B4"/>
    <mergeCell ref="C4:K4"/>
    <mergeCell ref="L4:M4"/>
    <mergeCell ref="N4:U4"/>
    <mergeCell ref="V4:W7"/>
    <mergeCell ref="A12:E12"/>
    <mergeCell ref="F12:AO12"/>
    <mergeCell ref="A14:E14"/>
    <mergeCell ref="F14:AO14"/>
    <mergeCell ref="A16:E16"/>
    <mergeCell ref="F16:AO16"/>
    <mergeCell ref="M17:P17"/>
    <mergeCell ref="Q17:T17"/>
    <mergeCell ref="U17:X17"/>
    <mergeCell ref="Y17:AB17"/>
    <mergeCell ref="A18:C18"/>
    <mergeCell ref="D18:Q18"/>
    <mergeCell ref="R18:W18"/>
    <mergeCell ref="X18:AC18"/>
    <mergeCell ref="AD18:AI18"/>
    <mergeCell ref="AJ18:AO18"/>
    <mergeCell ref="A19:C19"/>
    <mergeCell ref="D19:Q19"/>
    <mergeCell ref="R19:W19"/>
    <mergeCell ref="X19:AC19"/>
    <mergeCell ref="AD19:AI19"/>
    <mergeCell ref="AJ19:AO19"/>
    <mergeCell ref="AD20:AI20"/>
    <mergeCell ref="AJ20:AO20"/>
    <mergeCell ref="AD21:AI21"/>
    <mergeCell ref="AJ21:AO21"/>
    <mergeCell ref="AD22:AI22"/>
    <mergeCell ref="AJ22:AO22"/>
    <mergeCell ref="A24:R24"/>
    <mergeCell ref="A25:AO25"/>
    <mergeCell ref="A29:AK30"/>
    <mergeCell ref="A33:E33"/>
    <mergeCell ref="F33:U33"/>
    <mergeCell ref="W33:Z33"/>
    <mergeCell ref="AA33:AO33"/>
  </mergeCells>
  <pageMargins left="0.25" right="0.25" top="0.75" bottom="0.75" header="0.51180555555555496" footer="0.51180555555555496"/>
  <pageSetup paperSize="9" scale="6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J53"/>
  <sheetViews>
    <sheetView topLeftCell="A31" zoomScaleNormal="100" workbookViewId="0">
      <selection activeCell="A38" sqref="A38:AD38"/>
    </sheetView>
  </sheetViews>
  <sheetFormatPr defaultColWidth="3.7109375" defaultRowHeight="15"/>
  <cols>
    <col min="1" max="1024" width="3.7109375" style="153"/>
  </cols>
  <sheetData>
    <row r="1" spans="1:84" ht="15" customHeight="1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G1" s="155"/>
    </row>
    <row r="2" spans="1:84" ht="15" customHeight="1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325" t="s">
        <v>140</v>
      </c>
      <c r="T2" s="325"/>
      <c r="U2" s="325"/>
      <c r="V2" s="325"/>
      <c r="W2" s="325"/>
      <c r="X2" s="325"/>
      <c r="Y2" s="325"/>
      <c r="Z2" s="325"/>
      <c r="AA2" s="154"/>
      <c r="AB2" s="154"/>
      <c r="AC2" s="154"/>
      <c r="AD2" s="154"/>
      <c r="AG2" s="155"/>
    </row>
    <row r="3" spans="1:84" ht="25.5" customHeight="1">
      <c r="A3" s="154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325" t="s">
        <v>141</v>
      </c>
      <c r="T3" s="325"/>
      <c r="U3" s="325"/>
      <c r="V3" s="325"/>
      <c r="W3" s="325"/>
      <c r="X3" s="325"/>
      <c r="Y3" s="325"/>
      <c r="Z3" s="325"/>
      <c r="AA3" s="325"/>
      <c r="AB3" s="325"/>
      <c r="AC3" s="154"/>
      <c r="AD3" s="154"/>
      <c r="AG3" s="155"/>
    </row>
    <row r="4" spans="1:84" ht="15" customHeight="1">
      <c r="A4" s="154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325" t="s">
        <v>142</v>
      </c>
      <c r="T4" s="325"/>
      <c r="U4" s="325"/>
      <c r="V4" s="325"/>
      <c r="W4" s="154"/>
      <c r="X4" s="154"/>
      <c r="Y4" s="154"/>
      <c r="Z4" s="154"/>
      <c r="AA4" s="154"/>
      <c r="AB4" s="154"/>
      <c r="AC4" s="154"/>
      <c r="AD4" s="154"/>
      <c r="AF4" s="156"/>
      <c r="AG4" s="156"/>
      <c r="AH4" s="156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8"/>
      <c r="BG4" s="158"/>
      <c r="BH4" s="158"/>
      <c r="BI4" s="158"/>
      <c r="BJ4" s="156"/>
      <c r="BK4" s="156"/>
      <c r="BL4" s="156"/>
      <c r="BM4" s="156"/>
      <c r="BN4" s="156"/>
      <c r="BO4" s="156"/>
      <c r="BP4" s="156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56"/>
      <c r="CC4" s="156"/>
      <c r="CD4" s="156"/>
      <c r="CE4" s="156"/>
      <c r="CF4" s="156"/>
    </row>
    <row r="5" spans="1:84" ht="15" customHeight="1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320" t="s">
        <v>143</v>
      </c>
      <c r="X5" s="320"/>
      <c r="Y5" s="320"/>
      <c r="Z5" s="320"/>
      <c r="AA5" s="320"/>
      <c r="AB5" s="320"/>
      <c r="AC5" s="320"/>
      <c r="AD5" s="320"/>
      <c r="AF5" s="156"/>
      <c r="AG5" s="156"/>
      <c r="AH5" s="156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8"/>
      <c r="BG5" s="158"/>
      <c r="BH5" s="158"/>
      <c r="BI5" s="158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</row>
    <row r="6" spans="1:84" ht="15" customHeight="1">
      <c r="A6" s="154"/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321" t="s">
        <v>144</v>
      </c>
      <c r="T6" s="321"/>
      <c r="U6" s="321"/>
      <c r="V6" s="321"/>
      <c r="W6" s="320">
        <v>322001</v>
      </c>
      <c r="X6" s="320"/>
      <c r="Y6" s="320"/>
      <c r="Z6" s="320"/>
      <c r="AA6" s="320"/>
      <c r="AB6" s="320"/>
      <c r="AC6" s="320"/>
      <c r="AD6" s="320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158"/>
      <c r="BL6" s="158"/>
      <c r="BM6" s="158"/>
      <c r="BN6" s="158"/>
      <c r="BO6" s="158"/>
      <c r="BP6" s="158"/>
      <c r="BQ6" s="158"/>
      <c r="BR6" s="158"/>
      <c r="BS6" s="158"/>
      <c r="BT6" s="158"/>
      <c r="BU6" s="158"/>
      <c r="BV6" s="158"/>
      <c r="BW6" s="158"/>
      <c r="BX6" s="158"/>
      <c r="BY6" s="158"/>
      <c r="BZ6" s="158"/>
      <c r="CA6" s="158"/>
      <c r="CB6" s="158"/>
      <c r="CC6" s="158"/>
      <c r="CD6" s="158"/>
      <c r="CE6" s="158"/>
      <c r="CF6" s="158"/>
    </row>
    <row r="7" spans="1:84" ht="23.25" customHeight="1">
      <c r="A7" s="325" t="s">
        <v>145</v>
      </c>
      <c r="B7" s="325"/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5"/>
      <c r="O7" s="325"/>
      <c r="P7" s="325"/>
      <c r="Q7" s="325"/>
      <c r="R7" s="325"/>
      <c r="S7" s="325"/>
      <c r="T7" s="154"/>
      <c r="U7" s="154"/>
      <c r="V7" s="154"/>
      <c r="W7" s="320">
        <v>203815</v>
      </c>
      <c r="X7" s="320"/>
      <c r="Y7" s="320"/>
      <c r="Z7" s="320"/>
      <c r="AA7" s="320"/>
      <c r="AB7" s="320"/>
      <c r="AC7" s="320"/>
      <c r="AD7" s="320"/>
      <c r="AE7" s="159"/>
      <c r="AF7" s="159"/>
      <c r="AG7" s="159"/>
      <c r="AH7" s="159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1"/>
      <c r="BG7" s="161"/>
      <c r="BH7" s="161"/>
      <c r="BI7" s="161"/>
      <c r="BJ7" s="162"/>
      <c r="BK7" s="162"/>
      <c r="BL7" s="162"/>
      <c r="BM7" s="162"/>
      <c r="BN7" s="162"/>
      <c r="BO7" s="162"/>
      <c r="BP7" s="162"/>
      <c r="BQ7" s="162"/>
      <c r="BR7" s="162"/>
      <c r="BS7" s="162"/>
      <c r="BT7" s="162"/>
      <c r="BU7" s="162"/>
      <c r="BV7" s="162"/>
      <c r="BW7" s="162"/>
      <c r="BX7" s="162"/>
      <c r="BY7" s="162"/>
      <c r="BZ7" s="162"/>
      <c r="CA7" s="162"/>
      <c r="CB7" s="162"/>
      <c r="CC7" s="162"/>
      <c r="CD7" s="162"/>
      <c r="CE7" s="162"/>
      <c r="CF7" s="162"/>
    </row>
    <row r="8" spans="1:84" ht="15" customHeight="1">
      <c r="A8" s="325"/>
      <c r="B8" s="325"/>
      <c r="C8" s="325"/>
      <c r="D8" s="325"/>
      <c r="E8" s="325"/>
      <c r="F8" s="325"/>
      <c r="G8" s="325"/>
      <c r="H8" s="325"/>
      <c r="I8" s="325"/>
      <c r="J8" s="325"/>
      <c r="K8" s="325"/>
      <c r="L8" s="325"/>
      <c r="M8" s="325"/>
      <c r="N8" s="325"/>
      <c r="O8" s="325"/>
      <c r="P8" s="325"/>
      <c r="Q8" s="325"/>
      <c r="R8" s="325"/>
      <c r="S8" s="325"/>
      <c r="T8" s="326" t="s">
        <v>146</v>
      </c>
      <c r="U8" s="326"/>
      <c r="V8" s="326"/>
      <c r="W8" s="320"/>
      <c r="X8" s="320"/>
      <c r="Y8" s="320"/>
      <c r="Z8" s="320"/>
      <c r="AA8" s="320"/>
      <c r="AB8" s="320"/>
      <c r="AC8" s="320"/>
      <c r="AD8" s="320"/>
      <c r="AE8" s="25"/>
      <c r="AF8" s="159"/>
      <c r="AG8" s="159"/>
      <c r="AH8" s="159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1"/>
      <c r="BG8" s="161"/>
      <c r="BH8" s="161"/>
      <c r="BI8" s="161"/>
      <c r="BJ8" s="162"/>
      <c r="BK8" s="162"/>
      <c r="BL8" s="162"/>
      <c r="BM8" s="162"/>
      <c r="BN8" s="162"/>
      <c r="BO8" s="162"/>
      <c r="BP8" s="162"/>
      <c r="BQ8" s="162"/>
      <c r="BR8" s="162"/>
      <c r="BS8" s="162"/>
      <c r="BT8" s="162"/>
      <c r="BU8" s="162"/>
      <c r="BV8" s="162"/>
      <c r="BW8" s="162"/>
      <c r="BX8" s="162"/>
      <c r="BY8" s="162"/>
      <c r="BZ8" s="162"/>
      <c r="CA8" s="162"/>
      <c r="CB8" s="162"/>
      <c r="CC8" s="162"/>
      <c r="CD8" s="162"/>
      <c r="CE8" s="162"/>
      <c r="CF8" s="162"/>
    </row>
    <row r="9" spans="1:84" ht="15" customHeight="1">
      <c r="A9" s="327" t="s">
        <v>147</v>
      </c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327"/>
      <c r="S9" s="327"/>
      <c r="T9" s="327"/>
      <c r="U9" s="327"/>
      <c r="V9" s="327"/>
      <c r="W9" s="320">
        <v>203815</v>
      </c>
      <c r="X9" s="320"/>
      <c r="Y9" s="320"/>
      <c r="Z9" s="320"/>
      <c r="AA9" s="320"/>
      <c r="AB9" s="320"/>
      <c r="AC9" s="320"/>
      <c r="AD9" s="320"/>
      <c r="AE9" s="159"/>
      <c r="AF9" s="159"/>
      <c r="AG9" s="159"/>
      <c r="AH9" s="159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1"/>
      <c r="BG9" s="161"/>
      <c r="BH9" s="161"/>
      <c r="BI9" s="161"/>
      <c r="BJ9" s="160"/>
      <c r="BK9" s="160"/>
      <c r="BL9" s="160"/>
      <c r="BM9" s="160"/>
      <c r="BN9" s="160"/>
      <c r="BO9" s="160"/>
      <c r="BP9" s="160"/>
      <c r="BQ9" s="160"/>
      <c r="BR9" s="160"/>
      <c r="BS9" s="160"/>
      <c r="BT9" s="160"/>
      <c r="BU9" s="160"/>
      <c r="BV9" s="160"/>
      <c r="BW9" s="160"/>
      <c r="BX9" s="160"/>
      <c r="BY9" s="160"/>
      <c r="BZ9" s="160"/>
      <c r="CA9" s="160"/>
      <c r="CB9" s="160"/>
      <c r="CC9" s="160"/>
      <c r="CD9" s="160"/>
      <c r="CE9" s="160"/>
      <c r="CF9" s="160"/>
    </row>
    <row r="10" spans="1:84" ht="15" customHeight="1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327"/>
      <c r="S10" s="327"/>
      <c r="T10" s="327"/>
      <c r="U10" s="327"/>
      <c r="V10" s="327"/>
      <c r="W10" s="320"/>
      <c r="X10" s="320"/>
      <c r="Y10" s="320"/>
      <c r="Z10" s="320"/>
      <c r="AA10" s="320"/>
      <c r="AB10" s="320"/>
      <c r="AC10" s="320"/>
      <c r="AD10" s="320"/>
      <c r="AF10" s="159"/>
      <c r="AG10" s="159"/>
      <c r="AH10" s="159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  <c r="BD10" s="163"/>
      <c r="BE10" s="163"/>
      <c r="BF10" s="161"/>
      <c r="BG10" s="161"/>
      <c r="BH10" s="161"/>
      <c r="BI10" s="161"/>
      <c r="BJ10" s="162"/>
      <c r="BK10" s="162"/>
      <c r="BL10" s="162"/>
      <c r="BM10" s="162"/>
      <c r="BN10" s="162"/>
      <c r="BO10" s="162"/>
      <c r="BP10" s="162"/>
      <c r="BQ10" s="162"/>
      <c r="BR10" s="162"/>
      <c r="BS10" s="162"/>
      <c r="BT10" s="162"/>
      <c r="BU10" s="162"/>
      <c r="BV10" s="162"/>
      <c r="BW10" s="162"/>
      <c r="BX10" s="162"/>
      <c r="BY10" s="162"/>
      <c r="BZ10" s="162"/>
      <c r="CA10" s="162"/>
      <c r="CB10" s="162"/>
      <c r="CC10" s="162"/>
      <c r="CD10" s="162"/>
      <c r="CE10" s="162"/>
      <c r="CF10" s="162"/>
    </row>
    <row r="11" spans="1:84" ht="15" customHeight="1">
      <c r="A11" s="328" t="s">
        <v>148</v>
      </c>
      <c r="B11" s="328"/>
      <c r="C11" s="328"/>
      <c r="D11" s="328"/>
      <c r="E11" s="328"/>
      <c r="F11" s="328"/>
      <c r="G11" s="328"/>
      <c r="H11" s="328"/>
      <c r="I11" s="328"/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19" t="s">
        <v>146</v>
      </c>
      <c r="U11" s="319"/>
      <c r="V11" s="319"/>
      <c r="W11" s="320"/>
      <c r="X11" s="320"/>
      <c r="Y11" s="320"/>
      <c r="Z11" s="320"/>
      <c r="AA11" s="320"/>
      <c r="AB11" s="320"/>
      <c r="AC11" s="320"/>
      <c r="AD11" s="320"/>
      <c r="AE11" s="156"/>
      <c r="AF11" s="156"/>
      <c r="AG11" s="156"/>
      <c r="AH11" s="156"/>
      <c r="AI11" s="156"/>
      <c r="AJ11" s="156"/>
      <c r="AK11" s="164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</row>
    <row r="12" spans="1:84" ht="15" customHeight="1">
      <c r="A12" s="328"/>
      <c r="B12" s="328"/>
      <c r="C12" s="328"/>
      <c r="D12" s="328"/>
      <c r="E12" s="328"/>
      <c r="F12" s="328"/>
      <c r="G12" s="328"/>
      <c r="H12" s="328"/>
      <c r="I12" s="328"/>
      <c r="J12" s="328"/>
      <c r="K12" s="328"/>
      <c r="L12" s="328"/>
      <c r="M12" s="328"/>
      <c r="N12" s="328"/>
      <c r="O12" s="328"/>
      <c r="P12" s="328"/>
      <c r="Q12" s="328"/>
      <c r="R12" s="328"/>
      <c r="S12" s="328"/>
      <c r="T12" s="319"/>
      <c r="U12" s="319"/>
      <c r="V12" s="319"/>
      <c r="W12" s="320"/>
      <c r="X12" s="320"/>
      <c r="Y12" s="320"/>
      <c r="Z12" s="320"/>
      <c r="AA12" s="320"/>
      <c r="AB12" s="320"/>
      <c r="AC12" s="320"/>
      <c r="AD12" s="320"/>
    </row>
    <row r="13" spans="1:84" ht="18" customHeight="1">
      <c r="A13" s="154"/>
      <c r="B13" s="154"/>
      <c r="C13" s="154"/>
      <c r="D13" s="154"/>
      <c r="E13" s="154"/>
      <c r="F13" s="154"/>
      <c r="G13" s="154"/>
      <c r="H13" s="322" t="s">
        <v>149</v>
      </c>
      <c r="I13" s="322"/>
      <c r="J13" s="322"/>
      <c r="K13" s="322"/>
      <c r="L13" s="322"/>
      <c r="M13" s="322"/>
      <c r="N13" s="322"/>
      <c r="O13" s="154"/>
      <c r="P13" s="154"/>
      <c r="Q13" s="154"/>
      <c r="R13" s="154"/>
      <c r="S13" s="154"/>
      <c r="T13" s="154"/>
      <c r="U13" s="154"/>
      <c r="V13" s="154"/>
      <c r="W13" s="320">
        <v>34721998</v>
      </c>
      <c r="X13" s="320"/>
      <c r="Y13" s="320"/>
      <c r="Z13" s="320"/>
      <c r="AA13" s="320"/>
      <c r="AB13" s="320"/>
      <c r="AC13" s="320"/>
      <c r="AD13" s="320"/>
    </row>
    <row r="14" spans="1:84" ht="60" customHeight="1">
      <c r="A14" s="323" t="s">
        <v>150</v>
      </c>
      <c r="B14" s="323"/>
      <c r="C14" s="323"/>
      <c r="D14" s="324" t="str">
        <f>C31</f>
        <v>Ремонт антикоррозийной защиты трубопроводов ОВ НК с северо-западной стороны корп. 482 Трубопроводы технологические и арматура с изоляцией инв. № 004314 Цех слабой азотной кислоты. Отделение УКЛ</v>
      </c>
      <c r="E14" s="324"/>
      <c r="F14" s="324"/>
      <c r="G14" s="324"/>
      <c r="H14" s="324"/>
      <c r="I14" s="324"/>
      <c r="J14" s="324"/>
      <c r="K14" s="324"/>
      <c r="L14" s="324"/>
      <c r="M14" s="324"/>
      <c r="N14" s="324"/>
      <c r="O14" s="324"/>
      <c r="P14" s="324"/>
      <c r="Q14" s="324"/>
      <c r="R14" s="324"/>
      <c r="S14" s="324"/>
      <c r="T14" s="319" t="s">
        <v>146</v>
      </c>
      <c r="U14" s="319"/>
      <c r="V14" s="319"/>
      <c r="W14" s="320"/>
      <c r="X14" s="320"/>
      <c r="Y14" s="320"/>
      <c r="Z14" s="320"/>
      <c r="AA14" s="320"/>
      <c r="AB14" s="320"/>
      <c r="AC14" s="320"/>
      <c r="AD14" s="320"/>
    </row>
    <row r="15" spans="1:84" ht="18.75" customHeight="1">
      <c r="A15" s="154"/>
      <c r="B15" s="154"/>
      <c r="C15" s="154"/>
      <c r="D15" s="154"/>
      <c r="E15" s="154"/>
      <c r="F15" s="154"/>
      <c r="G15" s="154"/>
      <c r="H15" s="154"/>
      <c r="I15" s="318" t="s">
        <v>151</v>
      </c>
      <c r="J15" s="318"/>
      <c r="K15" s="318"/>
      <c r="L15" s="318"/>
      <c r="M15" s="318"/>
      <c r="N15" s="154"/>
      <c r="O15" s="154"/>
      <c r="P15" s="319" t="s">
        <v>152</v>
      </c>
      <c r="Q15" s="319"/>
      <c r="R15" s="319"/>
      <c r="S15" s="319"/>
      <c r="T15" s="319"/>
      <c r="U15" s="319"/>
      <c r="V15" s="319"/>
      <c r="W15" s="320"/>
      <c r="X15" s="320"/>
      <c r="Y15" s="320"/>
      <c r="Z15" s="320"/>
      <c r="AA15" s="320"/>
      <c r="AB15" s="320"/>
      <c r="AC15" s="320"/>
      <c r="AD15" s="320"/>
    </row>
    <row r="16" spans="1:84" ht="43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321" t="s">
        <v>153</v>
      </c>
      <c r="O16" s="321"/>
      <c r="P16" s="321"/>
      <c r="Q16" s="321"/>
      <c r="R16" s="321"/>
      <c r="S16" s="321"/>
      <c r="T16" s="321"/>
      <c r="U16" s="320" t="s">
        <v>154</v>
      </c>
      <c r="V16" s="320"/>
      <c r="W16" s="320" t="s">
        <v>224</v>
      </c>
      <c r="X16" s="320"/>
      <c r="Y16" s="320"/>
      <c r="Z16" s="320"/>
      <c r="AA16" s="320"/>
      <c r="AB16" s="320"/>
      <c r="AC16" s="320"/>
      <c r="AD16" s="320"/>
    </row>
    <row r="17" spans="1:53" ht="1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321"/>
      <c r="O17" s="321"/>
      <c r="P17" s="321"/>
      <c r="Q17" s="321"/>
      <c r="R17" s="321"/>
      <c r="S17" s="321"/>
      <c r="T17" s="321"/>
      <c r="U17" s="317" t="s">
        <v>155</v>
      </c>
      <c r="V17" s="317"/>
      <c r="W17" s="312">
        <v>2</v>
      </c>
      <c r="X17" s="312"/>
      <c r="Y17" s="312">
        <v>8</v>
      </c>
      <c r="Z17" s="312"/>
      <c r="AA17" s="312"/>
      <c r="AB17" s="312">
        <v>2021</v>
      </c>
      <c r="AC17" s="312"/>
      <c r="AD17" s="312"/>
    </row>
    <row r="18" spans="1:53" ht="1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316"/>
      <c r="X18" s="316"/>
      <c r="Y18" s="316"/>
      <c r="Z18" s="316"/>
      <c r="AA18" s="316"/>
      <c r="AB18" s="316"/>
      <c r="AC18" s="316"/>
      <c r="AD18" s="316"/>
    </row>
    <row r="19" spans="1:53" ht="1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65"/>
      <c r="X19" s="165"/>
      <c r="Y19" s="165"/>
      <c r="Z19" s="165"/>
      <c r="AA19" s="165"/>
      <c r="AB19" s="165"/>
      <c r="AC19" s="165"/>
      <c r="AD19" s="165"/>
    </row>
    <row r="20" spans="1:53" ht="1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317" t="s">
        <v>156</v>
      </c>
      <c r="O20" s="317"/>
      <c r="P20" s="317"/>
      <c r="Q20" s="317"/>
      <c r="R20" s="317"/>
      <c r="S20" s="317" t="s">
        <v>157</v>
      </c>
      <c r="T20" s="317"/>
      <c r="U20" s="317"/>
      <c r="V20" s="317"/>
      <c r="W20" s="317"/>
      <c r="X20" s="166"/>
      <c r="Y20" s="317" t="s">
        <v>158</v>
      </c>
      <c r="Z20" s="317"/>
      <c r="AA20" s="317"/>
      <c r="AB20" s="317"/>
      <c r="AC20" s="317"/>
      <c r="AD20" s="317"/>
    </row>
    <row r="21" spans="1:53" ht="1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166"/>
      <c r="Y21" s="317" t="s">
        <v>159</v>
      </c>
      <c r="Z21" s="317"/>
      <c r="AA21" s="317"/>
      <c r="AB21" s="317" t="s">
        <v>160</v>
      </c>
      <c r="AC21" s="317"/>
      <c r="AD21" s="317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 ht="1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311" t="s">
        <v>161</v>
      </c>
      <c r="K22" s="311"/>
      <c r="L22" s="311"/>
      <c r="M22" s="311"/>
      <c r="N22" s="312">
        <v>1</v>
      </c>
      <c r="O22" s="312"/>
      <c r="P22" s="312"/>
      <c r="Q22" s="312"/>
      <c r="R22" s="312"/>
      <c r="S22" s="313">
        <v>44500</v>
      </c>
      <c r="T22" s="313"/>
      <c r="U22" s="313"/>
      <c r="V22" s="313"/>
      <c r="W22" s="313"/>
      <c r="X22" s="166"/>
      <c r="Y22" s="314">
        <v>44470</v>
      </c>
      <c r="Z22" s="314"/>
      <c r="AA22" s="314"/>
      <c r="AB22" s="315">
        <v>44500</v>
      </c>
      <c r="AC22" s="315"/>
      <c r="AD22" s="315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ht="15" customHeight="1">
      <c r="A23" s="154"/>
      <c r="B23" s="154"/>
      <c r="C23" s="154"/>
      <c r="D23" s="154"/>
      <c r="E23" s="307" t="s">
        <v>162</v>
      </c>
      <c r="F23" s="307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167"/>
      <c r="T23" s="167"/>
      <c r="U23" s="167"/>
      <c r="V23" s="167"/>
      <c r="W23" s="167"/>
      <c r="X23" s="154"/>
      <c r="Y23" s="154"/>
      <c r="Z23" s="154"/>
      <c r="AA23" s="154"/>
      <c r="AB23" s="154"/>
      <c r="AC23" s="154"/>
      <c r="AD23" s="154"/>
      <c r="AE23" s="161"/>
      <c r="AF23" s="161"/>
      <c r="AG23" s="168"/>
      <c r="AH23" s="160"/>
      <c r="AI23" s="160"/>
      <c r="AJ23" s="160"/>
      <c r="AK23" s="160"/>
      <c r="AL23" s="160"/>
      <c r="AM23" s="160"/>
      <c r="AN23" s="160"/>
      <c r="AO23" s="160"/>
      <c r="AP23" s="162"/>
      <c r="AQ23" s="162"/>
      <c r="AR23" s="162"/>
      <c r="AS23" s="162"/>
      <c r="AT23" s="162"/>
      <c r="AU23" s="162"/>
      <c r="AV23" s="162"/>
      <c r="AW23" s="162"/>
      <c r="AX23" s="161"/>
      <c r="AY23" s="161"/>
      <c r="AZ23" s="161"/>
      <c r="BA23" s="161"/>
    </row>
    <row r="24" spans="1:53" ht="8.25" customHeight="1">
      <c r="A24" s="308" t="s">
        <v>163</v>
      </c>
      <c r="B24" s="308"/>
      <c r="C24" s="309" t="s">
        <v>164</v>
      </c>
      <c r="D24" s="309"/>
      <c r="E24" s="309"/>
      <c r="F24" s="309"/>
      <c r="G24" s="309"/>
      <c r="H24" s="309"/>
      <c r="I24" s="309"/>
      <c r="J24" s="309"/>
      <c r="K24" s="309"/>
      <c r="L24" s="309"/>
      <c r="M24" s="309"/>
      <c r="N24" s="309"/>
      <c r="O24" s="310"/>
      <c r="P24" s="310"/>
      <c r="Q24" s="298" t="s">
        <v>165</v>
      </c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8"/>
      <c r="AD24" s="298"/>
      <c r="AE24" s="161"/>
      <c r="AF24" s="161"/>
      <c r="AG24" s="168"/>
      <c r="AH24" s="169"/>
      <c r="AI24" s="169"/>
      <c r="AJ24" s="169"/>
      <c r="AK24" s="169"/>
      <c r="AL24" s="169"/>
      <c r="AM24" s="169"/>
      <c r="AN24" s="169"/>
      <c r="AO24" s="169"/>
      <c r="AP24" s="170"/>
      <c r="AQ24" s="170"/>
      <c r="AR24" s="170"/>
      <c r="AS24" s="170"/>
      <c r="AT24" s="170"/>
      <c r="AU24" s="170"/>
      <c r="AV24" s="170"/>
      <c r="AW24" s="170"/>
      <c r="AX24" s="161"/>
      <c r="AY24" s="161"/>
      <c r="AZ24" s="161"/>
      <c r="BA24" s="161"/>
    </row>
    <row r="25" spans="1:53" ht="4.5" customHeight="1">
      <c r="A25" s="308"/>
      <c r="B25" s="308"/>
      <c r="C25" s="309"/>
      <c r="D25" s="309"/>
      <c r="E25" s="309"/>
      <c r="F25" s="309"/>
      <c r="G25" s="309"/>
      <c r="H25" s="309"/>
      <c r="I25" s="309"/>
      <c r="J25" s="309"/>
      <c r="K25" s="309"/>
      <c r="L25" s="309"/>
      <c r="M25" s="309"/>
      <c r="N25" s="309"/>
      <c r="O25" s="310"/>
      <c r="P25" s="310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8"/>
      <c r="AD25" s="298"/>
      <c r="AH25" s="160"/>
      <c r="AI25" s="160"/>
      <c r="AJ25" s="160"/>
      <c r="AK25" s="160"/>
      <c r="AL25" s="160"/>
      <c r="AM25" s="160"/>
      <c r="AN25" s="160"/>
      <c r="AO25" s="160"/>
      <c r="AP25" s="162"/>
      <c r="AQ25" s="162"/>
      <c r="AR25" s="162"/>
      <c r="AS25" s="162"/>
      <c r="AT25" s="162"/>
      <c r="AU25" s="162"/>
      <c r="AV25" s="162"/>
      <c r="AW25" s="162"/>
    </row>
    <row r="26" spans="1:53" ht="15" customHeight="1">
      <c r="A26" s="308"/>
      <c r="B26" s="308"/>
      <c r="C26" s="309"/>
      <c r="D26" s="309"/>
      <c r="E26" s="309"/>
      <c r="F26" s="309"/>
      <c r="G26" s="309"/>
      <c r="H26" s="309"/>
      <c r="I26" s="309"/>
      <c r="J26" s="309"/>
      <c r="K26" s="309"/>
      <c r="L26" s="309"/>
      <c r="M26" s="309"/>
      <c r="N26" s="309"/>
      <c r="O26" s="310"/>
      <c r="P26" s="310"/>
      <c r="Q26" s="298"/>
      <c r="R26" s="298"/>
      <c r="S26" s="298"/>
      <c r="T26" s="298"/>
      <c r="U26" s="298"/>
      <c r="V26" s="298"/>
      <c r="W26" s="298"/>
      <c r="X26" s="298"/>
      <c r="Y26" s="298"/>
      <c r="Z26" s="298"/>
      <c r="AA26" s="298"/>
      <c r="AB26" s="298"/>
      <c r="AC26" s="298"/>
      <c r="AD26" s="298"/>
      <c r="AH26" s="169"/>
      <c r="AI26" s="169"/>
      <c r="AJ26" s="169"/>
      <c r="AK26" s="169"/>
      <c r="AL26" s="169"/>
      <c r="AM26" s="169"/>
      <c r="AN26" s="169"/>
      <c r="AO26" s="169"/>
      <c r="AP26" s="170"/>
      <c r="AQ26" s="170"/>
      <c r="AR26" s="170"/>
      <c r="AS26" s="170"/>
      <c r="AT26" s="170"/>
      <c r="AU26" s="170"/>
      <c r="AV26" s="170"/>
      <c r="AW26" s="170"/>
    </row>
    <row r="27" spans="1:53" ht="38.25" customHeight="1">
      <c r="A27" s="308"/>
      <c r="B27" s="308"/>
      <c r="C27" s="309"/>
      <c r="D27" s="309"/>
      <c r="E27" s="309"/>
      <c r="F27" s="309"/>
      <c r="G27" s="309"/>
      <c r="H27" s="309"/>
      <c r="I27" s="309"/>
      <c r="J27" s="309"/>
      <c r="K27" s="309"/>
      <c r="L27" s="309"/>
      <c r="M27" s="309"/>
      <c r="N27" s="309"/>
      <c r="O27" s="310"/>
      <c r="P27" s="310"/>
      <c r="Q27" s="309" t="s">
        <v>166</v>
      </c>
      <c r="R27" s="309"/>
      <c r="S27" s="309"/>
      <c r="T27" s="309"/>
      <c r="U27" s="309" t="s">
        <v>167</v>
      </c>
      <c r="V27" s="309"/>
      <c r="W27" s="309"/>
      <c r="X27" s="309"/>
      <c r="Y27" s="309"/>
      <c r="Z27" s="309"/>
      <c r="AA27" s="309" t="s">
        <v>168</v>
      </c>
      <c r="AB27" s="309"/>
      <c r="AC27" s="309"/>
      <c r="AD27" s="309"/>
      <c r="AH27" s="169"/>
      <c r="AI27" s="169"/>
      <c r="AJ27" s="169"/>
      <c r="AK27" s="169"/>
      <c r="AL27" s="169"/>
      <c r="AM27" s="169"/>
      <c r="AN27" s="169"/>
      <c r="AO27" s="169"/>
      <c r="AP27" s="170"/>
      <c r="AQ27" s="170"/>
      <c r="AR27" s="170"/>
      <c r="AS27" s="170"/>
      <c r="AT27" s="170"/>
      <c r="AU27" s="170"/>
      <c r="AV27" s="170"/>
      <c r="AW27" s="170"/>
    </row>
    <row r="28" spans="1:53" ht="15" customHeight="1">
      <c r="A28" s="301">
        <v>1</v>
      </c>
      <c r="B28" s="301"/>
      <c r="C28" s="301">
        <v>2</v>
      </c>
      <c r="D28" s="301"/>
      <c r="E28" s="301"/>
      <c r="F28" s="301"/>
      <c r="G28" s="301"/>
      <c r="H28" s="301"/>
      <c r="I28" s="301"/>
      <c r="J28" s="301"/>
      <c r="K28" s="301"/>
      <c r="L28" s="301"/>
      <c r="M28" s="301"/>
      <c r="N28" s="301"/>
      <c r="O28" s="301">
        <v>3</v>
      </c>
      <c r="P28" s="301"/>
      <c r="Q28" s="301">
        <v>4</v>
      </c>
      <c r="R28" s="301"/>
      <c r="S28" s="301"/>
      <c r="T28" s="301"/>
      <c r="U28" s="301">
        <v>5</v>
      </c>
      <c r="V28" s="301"/>
      <c r="W28" s="301"/>
      <c r="X28" s="301"/>
      <c r="Y28" s="301"/>
      <c r="Z28" s="301"/>
      <c r="AA28" s="301">
        <v>6</v>
      </c>
      <c r="AB28" s="301"/>
      <c r="AC28" s="301"/>
      <c r="AD28" s="301"/>
      <c r="AH28" s="169"/>
      <c r="AI28" s="169"/>
      <c r="AJ28" s="169"/>
      <c r="AK28" s="169"/>
      <c r="AL28" s="169"/>
      <c r="AM28" s="169"/>
      <c r="AN28" s="169"/>
      <c r="AO28" s="169"/>
      <c r="AP28" s="170"/>
      <c r="AQ28" s="170"/>
      <c r="AR28" s="170"/>
      <c r="AS28" s="170"/>
      <c r="AT28" s="170"/>
      <c r="AU28" s="170"/>
      <c r="AV28" s="170"/>
      <c r="AW28" s="170"/>
    </row>
    <row r="29" spans="1:53" ht="17.25" customHeight="1">
      <c r="A29" s="301"/>
      <c r="B29" s="301"/>
      <c r="C29" s="306" t="s">
        <v>169</v>
      </c>
      <c r="D29" s="306"/>
      <c r="E29" s="306"/>
      <c r="F29" s="306"/>
      <c r="G29" s="306"/>
      <c r="H29" s="306"/>
      <c r="I29" s="306"/>
      <c r="J29" s="306"/>
      <c r="K29" s="306"/>
      <c r="L29" s="306"/>
      <c r="M29" s="306"/>
      <c r="N29" s="306"/>
      <c r="O29" s="301" t="s">
        <v>170</v>
      </c>
      <c r="P29" s="301"/>
      <c r="Q29" s="304">
        <f>AA29</f>
        <v>542355.65999999992</v>
      </c>
      <c r="R29" s="304"/>
      <c r="S29" s="304"/>
      <c r="T29" s="304"/>
      <c r="U29" s="304">
        <f>Q29</f>
        <v>542355.65999999992</v>
      </c>
      <c r="V29" s="304"/>
      <c r="W29" s="304"/>
      <c r="X29" s="304"/>
      <c r="Y29" s="304"/>
      <c r="Z29" s="304"/>
      <c r="AA29" s="304">
        <f>АКТ!F46</f>
        <v>542355.65999999992</v>
      </c>
      <c r="AB29" s="304"/>
      <c r="AC29" s="304"/>
      <c r="AD29" s="304"/>
      <c r="AH29" s="169"/>
      <c r="AI29" s="169"/>
      <c r="AJ29" s="169"/>
      <c r="AK29" s="169"/>
      <c r="AL29" s="169"/>
      <c r="AM29" s="169"/>
      <c r="AN29" s="169"/>
      <c r="AO29" s="169"/>
      <c r="AP29" s="170"/>
      <c r="AQ29" s="170"/>
      <c r="AR29" s="170"/>
      <c r="AS29" s="170"/>
      <c r="AT29" s="170"/>
      <c r="AU29" s="170"/>
      <c r="AV29" s="170"/>
      <c r="AW29" s="170"/>
    </row>
    <row r="30" spans="1:53" ht="15" customHeight="1">
      <c r="A30" s="301"/>
      <c r="B30" s="301"/>
      <c r="C30" s="301" t="s">
        <v>171</v>
      </c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5"/>
      <c r="R30" s="305"/>
      <c r="S30" s="305"/>
      <c r="T30" s="305"/>
      <c r="U30" s="305"/>
      <c r="V30" s="305"/>
      <c r="W30" s="305"/>
      <c r="X30" s="305"/>
      <c r="Y30" s="305"/>
      <c r="Z30" s="305"/>
      <c r="AA30" s="300"/>
      <c r="AB30" s="300"/>
      <c r="AC30" s="300"/>
      <c r="AD30" s="300"/>
      <c r="AH30" s="169"/>
      <c r="AI30" s="169"/>
      <c r="AJ30" s="169"/>
      <c r="AK30" s="169"/>
      <c r="AL30" s="169"/>
      <c r="AM30" s="169"/>
      <c r="AN30" s="169"/>
      <c r="AO30" s="169"/>
      <c r="AP30" s="170"/>
      <c r="AQ30" s="170"/>
      <c r="AR30" s="170"/>
      <c r="AS30" s="170"/>
      <c r="AT30" s="170"/>
      <c r="AU30" s="170"/>
      <c r="AV30" s="170"/>
      <c r="AW30" s="170"/>
    </row>
    <row r="31" spans="1:53" ht="63.75" customHeight="1">
      <c r="A31" s="301"/>
      <c r="B31" s="301"/>
      <c r="C31" s="302" t="s">
        <v>246</v>
      </c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3" t="s">
        <v>170</v>
      </c>
      <c r="P31" s="303"/>
      <c r="Q31" s="304">
        <f>Q29</f>
        <v>542355.65999999992</v>
      </c>
      <c r="R31" s="304"/>
      <c r="S31" s="304"/>
      <c r="T31" s="304"/>
      <c r="U31" s="304">
        <f>Q29</f>
        <v>542355.65999999992</v>
      </c>
      <c r="V31" s="304"/>
      <c r="W31" s="304"/>
      <c r="X31" s="304"/>
      <c r="Y31" s="304"/>
      <c r="Z31" s="304"/>
      <c r="AA31" s="304">
        <f>AA29</f>
        <v>542355.65999999992</v>
      </c>
      <c r="AB31" s="304"/>
      <c r="AC31" s="304"/>
      <c r="AD31" s="304"/>
      <c r="AH31" s="169"/>
      <c r="AI31" s="169"/>
      <c r="AJ31" s="169"/>
      <c r="AK31" s="169"/>
      <c r="AL31" s="169"/>
      <c r="AM31" s="169"/>
      <c r="AN31" s="169"/>
      <c r="AO31" s="169"/>
      <c r="AP31" s="170"/>
      <c r="AQ31" s="170"/>
      <c r="AR31" s="170"/>
      <c r="AS31" s="170"/>
      <c r="AT31" s="170"/>
      <c r="AU31" s="170"/>
      <c r="AV31" s="170"/>
      <c r="AW31" s="170"/>
    </row>
    <row r="32" spans="1:53" ht="15" customHeight="1">
      <c r="A32" s="154"/>
      <c r="B32" s="154"/>
      <c r="C32" s="154"/>
      <c r="D32" s="154"/>
      <c r="E32" s="154"/>
      <c r="F32" s="154"/>
      <c r="G32" s="154"/>
      <c r="H32" s="154"/>
      <c r="I32" s="154"/>
      <c r="J32" s="154"/>
      <c r="K32" s="167"/>
      <c r="L32" s="154"/>
      <c r="M32" s="154"/>
      <c r="N32" s="154"/>
      <c r="O32" s="154"/>
      <c r="P32" s="154"/>
      <c r="Q32" s="154"/>
      <c r="R32" s="154"/>
      <c r="S32" s="154"/>
      <c r="T32" s="154"/>
      <c r="U32" s="296" t="s">
        <v>172</v>
      </c>
      <c r="V32" s="296"/>
      <c r="W32" s="296"/>
      <c r="X32" s="296"/>
      <c r="Y32" s="296"/>
      <c r="Z32" s="296"/>
      <c r="AA32" s="297">
        <f>AA31</f>
        <v>542355.65999999992</v>
      </c>
      <c r="AB32" s="297"/>
      <c r="AC32" s="297"/>
      <c r="AD32" s="297"/>
      <c r="AH32" s="160"/>
      <c r="AI32" s="160"/>
      <c r="AJ32" s="160"/>
      <c r="AK32" s="160"/>
      <c r="AL32" s="160"/>
      <c r="AM32" s="160"/>
      <c r="AN32" s="160"/>
      <c r="AO32" s="160"/>
      <c r="AP32" s="162"/>
      <c r="AQ32" s="162"/>
      <c r="AR32" s="162"/>
      <c r="AS32" s="162"/>
      <c r="AT32" s="162"/>
      <c r="AU32" s="162"/>
      <c r="AV32" s="162"/>
      <c r="AW32" s="162"/>
    </row>
    <row r="33" spans="1:54" ht="15" customHeight="1">
      <c r="A33" s="154"/>
      <c r="B33" s="154"/>
      <c r="C33" s="154"/>
      <c r="D33" s="154"/>
      <c r="E33" s="154"/>
      <c r="F33" s="154"/>
      <c r="G33" s="154"/>
      <c r="H33" s="154"/>
      <c r="I33" s="154"/>
      <c r="J33" s="154"/>
      <c r="K33" s="167"/>
      <c r="L33" s="154"/>
      <c r="M33" s="154"/>
      <c r="N33" s="154"/>
      <c r="O33" s="154"/>
      <c r="P33" s="154"/>
      <c r="Q33" s="154"/>
      <c r="R33" s="154"/>
      <c r="S33" s="154"/>
      <c r="T33" s="154"/>
      <c r="U33" s="298" t="s">
        <v>131</v>
      </c>
      <c r="V33" s="298"/>
      <c r="W33" s="298"/>
      <c r="X33" s="298"/>
      <c r="Y33" s="298"/>
      <c r="Z33" s="298"/>
      <c r="AA33" s="299">
        <f>АКТ!F47</f>
        <v>108471.13199999998</v>
      </c>
      <c r="AB33" s="299"/>
      <c r="AC33" s="299"/>
      <c r="AD33" s="299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</row>
    <row r="34" spans="1:54" ht="15" customHeight="1">
      <c r="A34" s="154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298" t="s">
        <v>173</v>
      </c>
      <c r="V34" s="298"/>
      <c r="W34" s="298"/>
      <c r="X34" s="298"/>
      <c r="Y34" s="298"/>
      <c r="Z34" s="298"/>
      <c r="AA34" s="299">
        <f>АКТ!F48</f>
        <v>650826.7919999999</v>
      </c>
      <c r="AB34" s="299"/>
      <c r="AC34" s="299"/>
      <c r="AD34" s="299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</row>
    <row r="35" spans="1:54" s="171" customFormat="1" ht="16.5" customHeight="1">
      <c r="A35" s="295" t="s">
        <v>174</v>
      </c>
      <c r="B35" s="295"/>
      <c r="C35" s="295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5"/>
      <c r="P35" s="295"/>
      <c r="Q35" s="295"/>
      <c r="R35" s="295"/>
      <c r="S35" s="295"/>
      <c r="T35" s="295"/>
      <c r="U35" s="295"/>
      <c r="V35" s="295"/>
      <c r="W35" s="295"/>
      <c r="X35" s="295"/>
      <c r="Y35" s="295"/>
      <c r="Z35" s="295"/>
      <c r="AA35" s="295"/>
      <c r="AB35" s="295"/>
      <c r="AC35" s="295"/>
      <c r="AD35" s="295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</row>
    <row r="36" spans="1:54" ht="27" hidden="1" customHeight="1">
      <c r="A36" s="295"/>
      <c r="B36" s="295"/>
      <c r="C36" s="295"/>
      <c r="D36" s="295"/>
      <c r="E36" s="295"/>
      <c r="F36" s="295"/>
      <c r="G36" s="295"/>
      <c r="H36" s="295"/>
      <c r="I36" s="295"/>
      <c r="J36" s="295"/>
      <c r="K36" s="295"/>
      <c r="L36" s="295"/>
      <c r="M36" s="295"/>
      <c r="N36" s="295"/>
      <c r="O36" s="295"/>
      <c r="P36" s="295"/>
      <c r="Q36" s="295"/>
      <c r="R36" s="295"/>
      <c r="S36" s="295"/>
      <c r="T36" s="295"/>
      <c r="U36" s="295"/>
      <c r="V36" s="295"/>
      <c r="W36" s="295"/>
      <c r="X36" s="295"/>
      <c r="Y36" s="295"/>
      <c r="Z36" s="295"/>
      <c r="AA36" s="295"/>
      <c r="AB36" s="295"/>
      <c r="AC36" s="295"/>
      <c r="AD36" s="295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06"/>
      <c r="BA36" s="106"/>
    </row>
    <row r="37" spans="1:54" ht="43.5" customHeight="1">
      <c r="A37" s="293" t="s">
        <v>244</v>
      </c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3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</row>
    <row r="38" spans="1:54" ht="18" customHeight="1">
      <c r="A38" s="293" t="s">
        <v>245</v>
      </c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06"/>
    </row>
    <row r="39" spans="1:54" ht="45.75" customHeight="1">
      <c r="A39" s="293" t="s">
        <v>175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L39" s="160"/>
      <c r="AM39" s="160"/>
      <c r="AN39" s="160"/>
      <c r="AO39" s="160"/>
      <c r="AP39" s="160"/>
      <c r="AQ39" s="160"/>
      <c r="AR39" s="160"/>
      <c r="AS39" s="160"/>
      <c r="AT39" s="162"/>
      <c r="AU39" s="162"/>
      <c r="AV39" s="162"/>
      <c r="AW39" s="162"/>
      <c r="AX39" s="162"/>
      <c r="AY39" s="162"/>
      <c r="AZ39" s="162"/>
      <c r="BA39" s="162"/>
    </row>
    <row r="40" spans="1:54" ht="45.75" customHeight="1">
      <c r="A40" s="293" t="s">
        <v>176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L40" s="160"/>
      <c r="AM40" s="160"/>
      <c r="AN40" s="160"/>
      <c r="AO40" s="160"/>
      <c r="AP40" s="160"/>
      <c r="AQ40" s="160"/>
      <c r="AR40" s="160"/>
      <c r="AS40" s="160"/>
      <c r="AT40" s="162"/>
      <c r="AU40" s="162"/>
      <c r="AV40" s="162"/>
      <c r="AW40" s="162"/>
      <c r="AX40" s="162"/>
      <c r="AY40" s="162"/>
      <c r="AZ40" s="162"/>
      <c r="BA40" s="162"/>
    </row>
    <row r="41" spans="1:54" ht="54" customHeight="1">
      <c r="A41" s="294" t="s">
        <v>177</v>
      </c>
      <c r="B41" s="294"/>
      <c r="C41" s="294"/>
      <c r="D41" s="294"/>
      <c r="E41" s="294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4" ht="15" customHeight="1">
      <c r="A42" s="160"/>
      <c r="B42" s="160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06"/>
    </row>
    <row r="43" spans="1:54" ht="15" customHeight="1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</row>
    <row r="44" spans="1:54" ht="15" customHeight="1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</row>
    <row r="45" spans="1:54" ht="15" customHeight="1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</row>
    <row r="46" spans="1:54" ht="15" customHeight="1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</row>
    <row r="47" spans="1:54" ht="15" customHeight="1">
      <c r="A47" s="160"/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06"/>
    </row>
    <row r="48" spans="1:54" ht="15" customHeight="1">
      <c r="A48" s="163"/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06"/>
      <c r="BA48" s="106"/>
      <c r="BB48" s="106"/>
    </row>
    <row r="49" spans="1:54" ht="15" customHeight="1">
      <c r="A49" s="160"/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06"/>
      <c r="BA49" s="106"/>
      <c r="BB49" s="106"/>
    </row>
    <row r="50" spans="1:54" ht="15" customHeight="1">
      <c r="A50" s="163"/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06"/>
    </row>
    <row r="51" spans="1:54" ht="15" customHeight="1">
      <c r="A51" s="160"/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06"/>
    </row>
    <row r="52" spans="1:54" ht="15" customHeight="1">
      <c r="A52" s="160"/>
      <c r="B52" s="160"/>
      <c r="C52" s="160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06"/>
      <c r="BB52" s="106"/>
    </row>
    <row r="53" spans="1:54" ht="15" customHeight="1">
      <c r="A53" s="174"/>
      <c r="B53" s="174"/>
      <c r="C53" s="174"/>
      <c r="D53" s="174"/>
      <c r="E53" s="174"/>
      <c r="F53" s="42"/>
      <c r="G53" s="42"/>
      <c r="H53" s="42"/>
      <c r="I53" s="42"/>
      <c r="J53" s="42"/>
      <c r="K53" s="42"/>
      <c r="L53" s="42"/>
      <c r="M53" s="42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42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42"/>
      <c r="AJ53" s="42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  <c r="AY53" s="176"/>
      <c r="AZ53" s="176"/>
      <c r="BA53" s="176"/>
    </row>
  </sheetData>
  <mergeCells count="83">
    <mergeCell ref="S2:Z2"/>
    <mergeCell ref="S3:AB3"/>
    <mergeCell ref="S4:V4"/>
    <mergeCell ref="W5:AD5"/>
    <mergeCell ref="S6:V6"/>
    <mergeCell ref="W6:AD6"/>
    <mergeCell ref="A7:S8"/>
    <mergeCell ref="W7:AD8"/>
    <mergeCell ref="T8:V8"/>
    <mergeCell ref="A9:V10"/>
    <mergeCell ref="W9:AD12"/>
    <mergeCell ref="A11:S12"/>
    <mergeCell ref="T11:V12"/>
    <mergeCell ref="H13:N13"/>
    <mergeCell ref="W13:AD14"/>
    <mergeCell ref="A14:C14"/>
    <mergeCell ref="D14:S14"/>
    <mergeCell ref="T14:V14"/>
    <mergeCell ref="I15:M15"/>
    <mergeCell ref="P15:V15"/>
    <mergeCell ref="W15:AD15"/>
    <mergeCell ref="N16:T17"/>
    <mergeCell ref="U16:V16"/>
    <mergeCell ref="W16:AD16"/>
    <mergeCell ref="U17:V17"/>
    <mergeCell ref="W17:X17"/>
    <mergeCell ref="Y17:AA17"/>
    <mergeCell ref="AB17:AD17"/>
    <mergeCell ref="W18:AD18"/>
    <mergeCell ref="N20:R21"/>
    <mergeCell ref="S20:W21"/>
    <mergeCell ref="Y20:AD20"/>
    <mergeCell ref="Y21:AA21"/>
    <mergeCell ref="AB21:AD21"/>
    <mergeCell ref="J22:M22"/>
    <mergeCell ref="N22:R22"/>
    <mergeCell ref="S22:W22"/>
    <mergeCell ref="Y22:AA22"/>
    <mergeCell ref="AB22:AD22"/>
    <mergeCell ref="E23:R23"/>
    <mergeCell ref="A24:B27"/>
    <mergeCell ref="C24:N27"/>
    <mergeCell ref="O24:P27"/>
    <mergeCell ref="Q24:AD26"/>
    <mergeCell ref="Q27:T27"/>
    <mergeCell ref="U27:Z27"/>
    <mergeCell ref="AA27:AD27"/>
    <mergeCell ref="AA28:AD28"/>
    <mergeCell ref="A29:B29"/>
    <mergeCell ref="C29:N29"/>
    <mergeCell ref="O29:P29"/>
    <mergeCell ref="Q29:T29"/>
    <mergeCell ref="U29:Z29"/>
    <mergeCell ref="AA29:AD29"/>
    <mergeCell ref="A28:B28"/>
    <mergeCell ref="C28:N28"/>
    <mergeCell ref="O28:P28"/>
    <mergeCell ref="Q28:T28"/>
    <mergeCell ref="U28:Z28"/>
    <mergeCell ref="AA30:AD30"/>
    <mergeCell ref="A31:B31"/>
    <mergeCell ref="C31:N31"/>
    <mergeCell ref="O31:P31"/>
    <mergeCell ref="Q31:T31"/>
    <mergeCell ref="U31:Z31"/>
    <mergeCell ref="AA31:AD31"/>
    <mergeCell ref="A30:B30"/>
    <mergeCell ref="C30:N30"/>
    <mergeCell ref="O30:P30"/>
    <mergeCell ref="Q30:T30"/>
    <mergeCell ref="U30:Z30"/>
    <mergeCell ref="U32:Z32"/>
    <mergeCell ref="AA32:AD32"/>
    <mergeCell ref="U33:Z33"/>
    <mergeCell ref="AA33:AD33"/>
    <mergeCell ref="U34:Z34"/>
    <mergeCell ref="AA34:AD34"/>
    <mergeCell ref="A40:AD40"/>
    <mergeCell ref="A41:AD41"/>
    <mergeCell ref="A35:AD36"/>
    <mergeCell ref="A37:O37"/>
    <mergeCell ref="A38:AD38"/>
    <mergeCell ref="A39:AD39"/>
  </mergeCells>
  <pageMargins left="0.7" right="0.7" top="0.75" bottom="0.75" header="0.51180555555555496" footer="0.51180555555555496"/>
  <pageSetup paperSize="9" scale="7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</vt:i4>
      </vt:variant>
    </vt:vector>
  </HeadingPairs>
  <TitlesOfParts>
    <vt:vector size="17" baseType="lpstr">
      <vt:lpstr>АКТ</vt:lpstr>
      <vt:lpstr>ВЕДОМОСТЬ МАТ</vt:lpstr>
      <vt:lpstr>КУЛЬТУРА</vt:lpstr>
      <vt:lpstr>ВЫРАБОТКА</vt:lpstr>
      <vt:lpstr>общая информация</vt:lpstr>
      <vt:lpstr>ТАБЕЛЬ</vt:lpstr>
      <vt:lpstr>РАСХОД МАТ</vt:lpstr>
      <vt:lpstr>СЧЕТ</vt:lpstr>
      <vt:lpstr>КС-3</vt:lpstr>
      <vt:lpstr>АКТ!Область_печати</vt:lpstr>
      <vt:lpstr>'ВЕДОМОСТЬ МАТ'!Область_печати</vt:lpstr>
      <vt:lpstr>ВЫРАБОТКА!Область_печати</vt:lpstr>
      <vt:lpstr>'КС-3'!Область_печати</vt:lpstr>
      <vt:lpstr>КУЛЬТУРА!Область_печати</vt:lpstr>
      <vt:lpstr>'РАСХОД МАТ'!Область_печати</vt:lpstr>
      <vt:lpstr>СЧЕТ!Область_печати</vt:lpstr>
      <vt:lpstr>ТАБЕЛЬ!Область_печати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ПК</cp:lastModifiedBy>
  <cp:revision>6</cp:revision>
  <cp:lastPrinted>2021-10-23T18:23:12Z</cp:lastPrinted>
  <dcterms:created xsi:type="dcterms:W3CDTF">2006-09-28T05:33:49Z</dcterms:created>
  <dcterms:modified xsi:type="dcterms:W3CDTF">2021-10-31T09:32:37Z</dcterms:modified>
  <dc:language>ru-RU</dc:language>
</cp:coreProperties>
</file>