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8190" tabRatio="653" activeTab="6"/>
  </bookViews>
  <sheets>
    <sheet name="КС2" sheetId="1" r:id="rId1"/>
    <sheet name="МАТЕРИАЛЫ" sheetId="2" r:id="rId2"/>
    <sheet name="КУЛЬТУРА" sheetId="3" r:id="rId3"/>
    <sheet name="ВЫРАБОТКА" sheetId="4" r:id="rId4"/>
    <sheet name="result" sheetId="10" r:id="rId5"/>
    <sheet name="ТАБЕЛЬ" sheetId="5" r:id="rId6"/>
    <sheet name="М29" sheetId="6" r:id="rId7"/>
    <sheet name="СЧЕТ" sheetId="7" r:id="rId8"/>
    <sheet name="КС-3" sheetId="8" r:id="rId9"/>
  </sheets>
  <definedNames>
    <definedName name="_xlnm.Print_Area" localSheetId="3">ВЫРАБОТКА!$A$1:$J$11</definedName>
    <definedName name="_xlnm.Print_Area" localSheetId="0">КС2!$A$1:$F$56</definedName>
    <definedName name="_xlnm.Print_Area" localSheetId="8">'КС-3'!$A$2:$AD$39</definedName>
    <definedName name="_xlnm.Print_Area" localSheetId="2">КУЛЬТУРА!$A$1:$L$40</definedName>
    <definedName name="_xlnm.Print_Area" localSheetId="6">М29!$A$49:$R$66</definedName>
    <definedName name="_xlnm.Print_Area" localSheetId="1">МАТЕРИАЛЫ!$A$1:$D$16</definedName>
    <definedName name="_xlnm.Print_Area" localSheetId="7">СЧЕТ!$A$1:$AO$33</definedName>
    <definedName name="_xlnm.Print_Area" localSheetId="5">ТАБЕЛЬ!$AK$1:$BR$12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6"/>
  <c r="A1" i="2"/>
  <c r="A2" i="1"/>
  <c r="C2" i="6"/>
  <c r="D14" i="8"/>
  <c r="E30" i="6"/>
  <c r="B6"/>
  <c r="F32" i="1"/>
  <c r="F33"/>
  <c r="F26"/>
  <c r="F28"/>
  <c r="F30"/>
  <c r="F17"/>
  <c r="F20"/>
  <c r="F21"/>
  <c r="F22"/>
  <c r="F23"/>
  <c r="F19"/>
  <c r="D21" l="1"/>
  <c r="D22" s="1"/>
  <c r="D19"/>
  <c r="D20" s="1"/>
  <c r="D25"/>
  <c r="D27" s="1"/>
  <c r="D16"/>
  <c r="D26" s="1"/>
  <c r="D30" l="1"/>
  <c r="D28"/>
  <c r="D32"/>
  <c r="B52" i="6"/>
  <c r="D10" i="2"/>
  <c r="G52" i="6" s="1"/>
  <c r="C10" i="2"/>
  <c r="B10"/>
  <c r="BR6" i="5"/>
  <c r="BR7"/>
  <c r="D9" i="2"/>
  <c r="D8"/>
  <c r="D7"/>
  <c r="D6"/>
  <c r="B9"/>
  <c r="B8"/>
  <c r="B7"/>
  <c r="B6"/>
  <c r="A10" i="1"/>
  <c r="E17"/>
  <c r="BR8" i="5" l="1"/>
  <c r="AA33" i="7"/>
  <c r="F33"/>
  <c r="AJ19"/>
  <c r="AJ20" s="1"/>
  <c r="AD19"/>
  <c r="F16"/>
  <c r="F12"/>
  <c r="A9"/>
  <c r="A5"/>
  <c r="X4"/>
  <c r="X2"/>
  <c r="X1"/>
  <c r="A1"/>
  <c r="B62" i="6"/>
  <c r="C26"/>
  <c r="B7"/>
  <c r="B5"/>
  <c r="B4"/>
  <c r="AD12" i="5"/>
  <c r="BN12" s="1"/>
  <c r="AI7"/>
  <c r="AI6"/>
  <c r="A3"/>
  <c r="A2"/>
  <c r="AL2" s="1"/>
  <c r="D11" i="4"/>
  <c r="B11"/>
  <c r="B8"/>
  <c r="I7"/>
  <c r="C7"/>
  <c r="B7"/>
  <c r="A1"/>
  <c r="D16" i="3"/>
  <c r="A12"/>
  <c r="D33" i="1"/>
  <c r="F29"/>
  <c r="D23"/>
  <c r="D17"/>
  <c r="A13"/>
  <c r="F7" i="4" l="1"/>
  <c r="F18" i="1"/>
  <c r="F16" s="1"/>
  <c r="H16" s="1"/>
  <c r="AI8" i="5"/>
  <c r="F27" i="1"/>
  <c r="G53" i="6"/>
  <c r="G55"/>
  <c r="AJ21" i="7"/>
  <c r="AJ22" s="1"/>
  <c r="F37" i="1" l="1"/>
  <c r="F38" s="1"/>
  <c r="AA33" i="8" s="1"/>
  <c r="E7" i="4"/>
  <c r="G7" s="1"/>
  <c r="H7" s="1"/>
  <c r="AA29" i="8" l="1"/>
  <c r="Q29" s="1"/>
  <c r="Q31" s="1"/>
  <c r="F39" i="1"/>
  <c r="AA34" i="8" s="1"/>
  <c r="D7" i="4" l="1"/>
  <c r="U31" i="8"/>
  <c r="AA31"/>
  <c r="AA32" s="1"/>
  <c r="U29"/>
</calcChain>
</file>

<file path=xl/sharedStrings.xml><?xml version="1.0" encoding="utf-8"?>
<sst xmlns="http://schemas.openxmlformats.org/spreadsheetml/2006/main" count="382" uniqueCount="257">
  <si>
    <t>АКТ</t>
  </si>
  <si>
    <t>г. Дорогобуж</t>
  </si>
  <si>
    <t>_____________ по _____________ .</t>
  </si>
  <si>
    <t xml:space="preserve">Объект: </t>
  </si>
  <si>
    <t>Вид работ:</t>
  </si>
  <si>
    <t>№         п/п</t>
  </si>
  <si>
    <t>Название работ</t>
  </si>
  <si>
    <t>Ед. измерения</t>
  </si>
  <si>
    <t>кол-во</t>
  </si>
  <si>
    <t>Стоимость работ в руб.</t>
  </si>
  <si>
    <t>Общая стоимость в руб</t>
  </si>
  <si>
    <t>1.1</t>
  </si>
  <si>
    <t>работа</t>
  </si>
  <si>
    <t>1.2</t>
  </si>
  <si>
    <t>материал Подрядчика</t>
  </si>
  <si>
    <t>руб</t>
  </si>
  <si>
    <t>Вспомогательные материалы</t>
  </si>
  <si>
    <t>1.3</t>
  </si>
  <si>
    <t>материал Заказчика</t>
  </si>
  <si>
    <t>2</t>
  </si>
  <si>
    <t>м2</t>
  </si>
  <si>
    <t>3</t>
  </si>
  <si>
    <t>3.1</t>
  </si>
  <si>
    <t>3.2</t>
  </si>
  <si>
    <t>л</t>
  </si>
  <si>
    <t>3.3</t>
  </si>
  <si>
    <t>4</t>
  </si>
  <si>
    <t>4.1</t>
  </si>
  <si>
    <t>4.2</t>
  </si>
  <si>
    <t>4.3</t>
  </si>
  <si>
    <t>Итого по всем разделам:</t>
  </si>
  <si>
    <t>руб.</t>
  </si>
  <si>
    <t>НДС:</t>
  </si>
  <si>
    <t>20%</t>
  </si>
  <si>
    <t>Всего по акту:</t>
  </si>
  <si>
    <t>КОПЕЙКА!!!</t>
  </si>
  <si>
    <r>
      <rPr>
        <sz val="14"/>
        <color rgb="FF000000"/>
        <rFont val="Calibri"/>
        <family val="2"/>
        <charset val="204"/>
      </rPr>
      <t>2.</t>
    </r>
    <r>
      <rPr>
        <u/>
        <sz val="14"/>
        <color rgb="FF000000"/>
        <rFont val="Calibri"/>
        <family val="2"/>
        <charset val="204"/>
      </rPr>
      <t xml:space="preserve"> ПАО "Дорогобуж"</t>
    </r>
    <r>
      <rPr>
        <sz val="14"/>
        <color rgb="FF000000"/>
        <rFont val="Calibri"/>
        <family val="2"/>
        <charset val="204"/>
      </rPr>
      <t xml:space="preserve"> принял работы, указанные в разделе 1 настоящего Акта</t>
    </r>
  </si>
  <si>
    <t xml:space="preserve">            (заказчик)</t>
  </si>
  <si>
    <t>3. Настоящий Акт составлен в двух экземплярах, имеющих одинаковую юридическую силу, по одному экземпляру для Заказчика и Подрядчика.</t>
  </si>
  <si>
    <t>4. Подписи сторон:</t>
  </si>
  <si>
    <t>ЗАКАЗЧИК:</t>
  </si>
  <si>
    <t>Заместитель исполнительного директора</t>
  </si>
  <si>
    <t>ПОДРЯДЧИК:</t>
  </si>
  <si>
    <t>№ п/п</t>
  </si>
  <si>
    <t>Название материалов</t>
  </si>
  <si>
    <t>Ед. изм.</t>
  </si>
  <si>
    <t>Кол-во</t>
  </si>
  <si>
    <t>Технический директор _________________ Тимашев Р.Ю.</t>
  </si>
  <si>
    <t>Приложение № 1</t>
  </si>
  <si>
    <t>Приемки выполнения требований культуры производства на объекте</t>
  </si>
  <si>
    <t>Наименование объекта:</t>
  </si>
  <si>
    <t>Подрядкая организация:</t>
  </si>
  <si>
    <t xml:space="preserve"> Заключение о выполнении требований культуры производства на объекте:</t>
  </si>
  <si>
    <t>___________________________________________________________________________________________________</t>
  </si>
  <si>
    <t>Руководитель подразделения заказчика</t>
  </si>
  <si>
    <t>_________________________</t>
  </si>
  <si>
    <t>Начальник цеха промышленной эстетики</t>
  </si>
  <si>
    <t>Е.А. Краснощеков</t>
  </si>
  <si>
    <t>Управляющий по социальным вопросам и культуре производства</t>
  </si>
  <si>
    <t>А.Ф. Черненков</t>
  </si>
  <si>
    <t>№/№ п/п</t>
  </si>
  <si>
    <t>Цех ,наименование работ</t>
  </si>
  <si>
    <t>№ Договора доп соглашения</t>
  </si>
  <si>
    <t>ФАКТ (сумма по акту ) с НДС (тыс.руб)</t>
  </si>
  <si>
    <t>Сумма по акту без НДС и материалов  механизмов</t>
  </si>
  <si>
    <t>Кол-во отработанных дней</t>
  </si>
  <si>
    <t>Выработка на 1 чел.в день (тыс.руб)</t>
  </si>
  <si>
    <t xml:space="preserve">Выработка на 1 чел. В месяц (тыс.руб </t>
  </si>
  <si>
    <t>Исполнитель</t>
  </si>
  <si>
    <t>Примечание</t>
  </si>
  <si>
    <t xml:space="preserve">Табель учета рабочего времени </t>
  </si>
  <si>
    <t>Ф.И.О.</t>
  </si>
  <si>
    <t>Профессия, должность</t>
  </si>
  <si>
    <t>Число месяца</t>
  </si>
  <si>
    <t>Всего за месяц дней</t>
  </si>
  <si>
    <t>Шаров А.</t>
  </si>
  <si>
    <t>н</t>
  </si>
  <si>
    <t>антикоррозийщик</t>
  </si>
  <si>
    <t>Итого:</t>
  </si>
  <si>
    <t>Тех. руководитель ________________</t>
  </si>
  <si>
    <t xml:space="preserve">Начальник строительного уч-ка (производитель работ) </t>
  </si>
  <si>
    <t xml:space="preserve">Форма № М-29  </t>
  </si>
  <si>
    <t xml:space="preserve">Утверждена ЦСУ СССР 22 марта 1976г. №200 </t>
  </si>
  <si>
    <t>Представляется ежемесячно начальником</t>
  </si>
  <si>
    <t>строительного участка (производителем работ)</t>
  </si>
  <si>
    <t>вышестоящей организации (СМУ) СУ и др. в</t>
  </si>
  <si>
    <t xml:space="preserve">установленые сроки.   </t>
  </si>
  <si>
    <t xml:space="preserve">(протокол соглашения договорной цены) </t>
  </si>
  <si>
    <t>ОТЧЁТ</t>
  </si>
  <si>
    <t>О РАСХОДЕ ОСНОВНЫХ МАТЕРИАЛОВ В СТРОИТЕЛЬСТВЕ</t>
  </si>
  <si>
    <t>В СОПОСТАВЛЕНИЯМИ С ПРОИЗВОДСТВЕННЫМИ НОРМАМИ</t>
  </si>
  <si>
    <t>ПРИМЕЧАНИЕ:</t>
  </si>
  <si>
    <t>1. В объектах отчёта сроки "переход", "экономия" и "списать на</t>
  </si>
  <si>
    <t>себестоимость" заполняются не производителем работ , а начальником</t>
  </si>
  <si>
    <t xml:space="preserve"> производственно технического отдела и руководителем строительной</t>
  </si>
  <si>
    <t xml:space="preserve">на  организации </t>
  </si>
  <si>
    <t>2. В свободном итоге по участку строки "экономия и перерасход"</t>
  </si>
  <si>
    <t>получаются как сумма слагаемых отдельно экономии по объектам</t>
  </si>
  <si>
    <t>и отдельно перерасход по объектам</t>
  </si>
  <si>
    <t>№ по порядку</t>
  </si>
  <si>
    <t>Наименование объектов и видов работ</t>
  </si>
  <si>
    <t>единицы измерений</t>
  </si>
  <si>
    <t>номера единицы расценок</t>
  </si>
  <si>
    <t>количество фактических выполненых работ</t>
  </si>
  <si>
    <t>Наименование материала</t>
  </si>
  <si>
    <t>Норма на единицы работ</t>
  </si>
  <si>
    <t>на выполненный объем работ</t>
  </si>
  <si>
    <t>Итого расход по норме</t>
  </si>
  <si>
    <t>Фактический расход</t>
  </si>
  <si>
    <t>Экономия</t>
  </si>
  <si>
    <t>Перерасход</t>
  </si>
  <si>
    <t>Списать на себестоимость</t>
  </si>
  <si>
    <t>Проверил начальник производственно-технического отдела строительной организации</t>
  </si>
  <si>
    <t>"___"                    2021  года</t>
  </si>
  <si>
    <t>БИК</t>
  </si>
  <si>
    <t>Сч. №</t>
  </si>
  <si>
    <t>Банк получателя</t>
  </si>
  <si>
    <t>ИНН</t>
  </si>
  <si>
    <t>КПП</t>
  </si>
  <si>
    <t>Получатель</t>
  </si>
  <si>
    <t>Поставщик (Исполнитель):</t>
  </si>
  <si>
    <t>Покупатель (Заказчик):</t>
  </si>
  <si>
    <t>ПАО "Дорогобуж", ИНН 6704000505, КПП 660850001, 215753, Смоленская обл., Дорогобужский район, г. Дорогобуж, территория Промплощадка ПАО «Дорогобуж»</t>
  </si>
  <si>
    <t>Основание:</t>
  </si>
  <si>
    <t>№</t>
  </si>
  <si>
    <t>Товары (работы, услуги)</t>
  </si>
  <si>
    <t>Ед.</t>
  </si>
  <si>
    <t>Цена</t>
  </si>
  <si>
    <t>Сумма</t>
  </si>
  <si>
    <t>Аванс согласно п. 2.5 договора          №20/1-993-Р от 17.05.2021г</t>
  </si>
  <si>
    <t>--</t>
  </si>
  <si>
    <t>Сумма НДС</t>
  </si>
  <si>
    <t>Всего к оплате:</t>
  </si>
  <si>
    <t>Всего наименований 1, на сумму 990 000,00 руб.</t>
  </si>
  <si>
    <t>Сумма прописью: девятьсот девяносто тысяч ноль копеек</t>
  </si>
  <si>
    <t>Оплата данного счета означает согласие с условиями поставки товара.</t>
  </si>
  <si>
    <t>Уведомление об оплате обязательно, в противном случае не гарантируется наличие товара на складе.</t>
  </si>
  <si>
    <t>Товар отпускается по факту прихода денег на р/с Поставщика, самовывозом, при наличии доверенности и паспорта.</t>
  </si>
  <si>
    <t>Руководитель</t>
  </si>
  <si>
    <t>Бухгалтер</t>
  </si>
  <si>
    <t>Унифицированная форма № КС - 3</t>
  </si>
  <si>
    <t>Утверждена постановлением Госкомстата России</t>
  </si>
  <si>
    <t>от 11.11.99 № 100</t>
  </si>
  <si>
    <t>Код</t>
  </si>
  <si>
    <t>Форма по ОКУД</t>
  </si>
  <si>
    <t>Инвестор - ПАО «Дорогобуж», 215753, Российская Федерация, Смоленская обл., Дорогобужский район, город Дорогобуж, территория Промплощадка ПАО "Дорогобуж"</t>
  </si>
  <si>
    <t>по ОКПО</t>
  </si>
  <si>
    <t>Заказчик - ПАО «Дорогобуж», 215753, Российская Федерация, Смоленская обл., Дорогобужский район, город Дорогобуж, территория Промплощадка ПАО "Дорогобуж"</t>
  </si>
  <si>
    <t>Подрядчик - ООО «Вертикаль» 214004, г. Смоленск, ул. Пригородная, д.18, офис 12А</t>
  </si>
  <si>
    <t>(организация, адрес, телефон, факс)</t>
  </si>
  <si>
    <t>Стройка:</t>
  </si>
  <si>
    <t>(наименование, адрес)</t>
  </si>
  <si>
    <t>Вид деятельности по ОКДП</t>
  </si>
  <si>
    <t>Договор подряда (контракт)</t>
  </si>
  <si>
    <t>номер</t>
  </si>
  <si>
    <t>дата</t>
  </si>
  <si>
    <t>Номер документа</t>
  </si>
  <si>
    <t>Дата составления</t>
  </si>
  <si>
    <t>Отчетный период</t>
  </si>
  <si>
    <t>с</t>
  </si>
  <si>
    <t>по</t>
  </si>
  <si>
    <t>СПРАВКА</t>
  </si>
  <si>
    <t>О СТОИМОСТИ ВЫПОЛНЕННЫХ РАБОТ И ЗАТРАТ</t>
  </si>
  <si>
    <t>Но-
мер
по по-
рядку</t>
  </si>
  <si>
    <t>Наименование пусковых комплексов, этапов, объектов, видов выполненных работ, оборудования, затрат</t>
  </si>
  <si>
    <t>Стоимость выполненных работ и затрат,
руб.</t>
  </si>
  <si>
    <t>с начала проведения работ</t>
  </si>
  <si>
    <t>с начала года</t>
  </si>
  <si>
    <t>в том числе за отчетный период</t>
  </si>
  <si>
    <t>Всего работ и затрат, включаемых в стоимость работ</t>
  </si>
  <si>
    <t>Х</t>
  </si>
  <si>
    <t>в том числе</t>
  </si>
  <si>
    <t>Итого (без НДС)</t>
  </si>
  <si>
    <t>Всего с НДС</t>
  </si>
  <si>
    <t>Заказчик:</t>
  </si>
  <si>
    <t>Тимашев Ю.Н.</t>
  </si>
  <si>
    <t>Номер договора</t>
  </si>
  <si>
    <t>Дата договора</t>
  </si>
  <si>
    <t>Объект</t>
  </si>
  <si>
    <t>ООО "Вертикаль"</t>
  </si>
  <si>
    <t>Генеральный директор</t>
  </si>
  <si>
    <t>Технический директор</t>
  </si>
  <si>
    <t>Тимашев Р.Ю.</t>
  </si>
  <si>
    <t>Вид работ</t>
  </si>
  <si>
    <t>Цех</t>
  </si>
  <si>
    <t>044525411</t>
  </si>
  <si>
    <t>Кор. Счет</t>
  </si>
  <si>
    <t>30101810145250000411</t>
  </si>
  <si>
    <t>Адрес</t>
  </si>
  <si>
    <t>214004, г .Смоленск,  ул.  Пригородная , д.18, офис 12А</t>
  </si>
  <si>
    <t>Счет</t>
  </si>
  <si>
    <t>40702810523250002030</t>
  </si>
  <si>
    <t>Банк</t>
  </si>
  <si>
    <t>Филиал «Центральный» банка ВТБ (ПАО) г. Москва</t>
  </si>
  <si>
    <t>Грунт Penguard Express</t>
  </si>
  <si>
    <t>Разбавитель для грунта Thinner 17</t>
  </si>
  <si>
    <t>Финишное полиуретановое покрытие Hardtop</t>
  </si>
  <si>
    <t>Разбавитель для финишнего покрытия Thinner 10</t>
  </si>
  <si>
    <t>Установка и разборка лесов Н-6 м; 8 м</t>
  </si>
  <si>
    <t>Затаривание мусора в мешки</t>
  </si>
  <si>
    <t>тн</t>
  </si>
  <si>
    <t>Погрузка и перевозка строительного мусора</t>
  </si>
  <si>
    <t>1. Подрядчик выполнил для Заказчика согласно договору 20/1-1030-Р от 02.08.2021</t>
  </si>
  <si>
    <t>Трубопроводы технологические и арматура с изоляцией инв. № 004314</t>
  </si>
  <si>
    <t>Цех слабой азотной кислоты. Отделение УКЛ</t>
  </si>
  <si>
    <t>Начальник цеха            _________________ Никулочкин А.Н.</t>
  </si>
  <si>
    <t>А.Н. Никулочкин</t>
  </si>
  <si>
    <t>Чесноков С.</t>
  </si>
  <si>
    <t>Начальник цеха ____________________ Никулочкин А.Н.</t>
  </si>
  <si>
    <t>сентябрь 2021</t>
  </si>
  <si>
    <t>Купершлак фр.0,5-2,5 мм</t>
  </si>
  <si>
    <t>20/1-1030-Р</t>
  </si>
  <si>
    <t>02.08.2021</t>
  </si>
  <si>
    <r>
      <t>Приложение №2 к договору</t>
    </r>
    <r>
      <rPr>
        <u/>
        <sz val="11"/>
        <rFont val="Times New Roman"/>
        <family val="1"/>
        <charset val="204"/>
      </rPr>
      <t xml:space="preserve"> 20/1-1030-Р</t>
    </r>
    <r>
      <rPr>
        <sz val="11"/>
        <rFont val="Times New Roman"/>
        <family val="1"/>
        <charset val="204"/>
      </rPr>
      <t xml:space="preserve"> от </t>
    </r>
    <r>
      <rPr>
        <u/>
        <sz val="11"/>
        <rFont val="Times New Roman"/>
        <family val="1"/>
        <charset val="204"/>
      </rPr>
      <t>02.08.2021</t>
    </r>
  </si>
  <si>
    <r>
      <t xml:space="preserve"> за</t>
    </r>
    <r>
      <rPr>
        <sz val="16"/>
        <rFont val="Times New Roman"/>
        <family val="1"/>
        <charset val="204"/>
      </rPr>
      <t xml:space="preserve">    </t>
    </r>
    <r>
      <rPr>
        <u/>
        <sz val="16"/>
        <rFont val="Times New Roman"/>
        <family val="1"/>
        <charset val="204"/>
      </rPr>
      <t xml:space="preserve">               </t>
    </r>
    <r>
      <rPr>
        <sz val="16"/>
        <rFont val="Times New Roman"/>
        <family val="1"/>
        <charset val="204"/>
      </rPr>
      <t xml:space="preserve"> 2021г.</t>
    </r>
  </si>
  <si>
    <t>ПАО "Дорогобуж", ОГРН 1026700535773, именуемый в дальнейшем "Заказчик" в лице Заместителя исполнительного директора - Главного инженера Симакова Павла Николаевича, действующего на основании доверенности    № 04-Д/34 от 26.05.2021 г. с одной стороны, и ООО "Вертикаль", ОГРН 11967330185475, именуемое в дальнейшем "Подрядчик" в лице генерального директора Тимашева Юрия Николаевича, действующего на основании "Устава", с другой стороны, составили настоящий Акт сдачи-приемки выполненных работ, именуемый в дальнейшем "Акт", о нижеследующем:</t>
  </si>
  <si>
    <r>
      <t xml:space="preserve">Ремонт антикоррозийного покрытия металлоконструкций трубопроводов (ф630 мм L-16м, ф910 мм L-180м) </t>
    </r>
    <r>
      <rPr>
        <i/>
        <sz val="14"/>
        <color rgb="FF000000"/>
        <rFont val="Calibri"/>
        <family val="2"/>
        <charset val="204"/>
      </rPr>
      <t>(подготовка поверхности, обеспыливание поверхности, обезжиривание поверхности.ю огрунтовка в 1 слой по 120 мкр, окраска поверхности в 1 слой - 60 мкм)</t>
    </r>
  </si>
  <si>
    <t xml:space="preserve">Главный инженер ПАО "Дорогобуж"                      ________________________  </t>
  </si>
  <si>
    <t>Симаков П.Н.</t>
  </si>
  <si>
    <t xml:space="preserve">Управляющий по обеспечению производства     ________________________  </t>
  </si>
  <si>
    <t>Горбатенков М.Н.</t>
  </si>
  <si>
    <t xml:space="preserve">Главный архитектор                                                    ________________________   </t>
  </si>
  <si>
    <t>Воеводин Д.В.</t>
  </si>
  <si>
    <t xml:space="preserve">Начальник цеха                                                             ________________________ </t>
  </si>
  <si>
    <t>Никулочкин А.Н.</t>
  </si>
  <si>
    <t xml:space="preserve">Генеральный директор ООО «Вертикаль»       _________________________ </t>
  </si>
  <si>
    <t>Инженер ГГА              _________________ Иванов М.В.</t>
  </si>
  <si>
    <t>Ремонт антикоррозийной защиты трубопроводов ОВ НК с северо-западной стороны корп. 482</t>
  </si>
  <si>
    <t>Купершлак фр. 0,5-2,5 мм</t>
  </si>
  <si>
    <t>Ремонт антикоррозийной защиты трубопроводов ОВ НК с северо-западной стороны корп. 482 Трубопроводы технологические и арматура с изоляцией инв. № 004314 Цех слабой азотной кислоты. Отделение УКЛ</t>
  </si>
  <si>
    <t>Подрядчик</t>
  </si>
  <si>
    <t>Договор</t>
  </si>
  <si>
    <t>Заказчик</t>
  </si>
  <si>
    <t>Стоимость</t>
  </si>
  <si>
    <t>Выполнено</t>
  </si>
  <si>
    <t>Компания</t>
  </si>
  <si>
    <t>Трест, управление</t>
  </si>
  <si>
    <t>П.Н. Симаков</t>
  </si>
  <si>
    <t xml:space="preserve"> М.Н.Горбатенков</t>
  </si>
  <si>
    <t xml:space="preserve">Д.В.Воеводин </t>
  </si>
  <si>
    <t>Ю.Н. Тимашев</t>
  </si>
  <si>
    <t xml:space="preserve">_________________________________ </t>
  </si>
  <si>
    <t xml:space="preserve">Управляющий по ОП ПАО "Дорогобуж" </t>
  </si>
  <si>
    <t>______________________________</t>
  </si>
  <si>
    <t xml:space="preserve">Главный архитектор ПАО "Дорогобуж" </t>
  </si>
  <si>
    <t xml:space="preserve">______________________________ </t>
  </si>
  <si>
    <t xml:space="preserve">Подрядчик (субподрядчик) ООО "Вертикаль" </t>
  </si>
  <si>
    <t xml:space="preserve">Заместитель исполнительного директора -Главный инженер ПАО "Дорогобуж" </t>
  </si>
  <si>
    <t>_____________________</t>
  </si>
  <si>
    <t>М.А. Строганова</t>
  </si>
  <si>
    <t xml:space="preserve">Начальник цеха    </t>
  </si>
  <si>
    <t>______________</t>
  </si>
  <si>
    <t xml:space="preserve">Кладовщик  </t>
  </si>
  <si>
    <t>Основание</t>
  </si>
  <si>
    <t>Устав</t>
  </si>
  <si>
    <t>Довереность</t>
  </si>
  <si>
    <t>ОГРН</t>
  </si>
</sst>
</file>

<file path=xl/styles.xml><?xml version="1.0" encoding="utf-8"?>
<styleSheet xmlns="http://schemas.openxmlformats.org/spreadsheetml/2006/main">
  <numFmts count="1">
    <numFmt numFmtId="164" formatCode="0.00000"/>
  </numFmts>
  <fonts count="48">
    <font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i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8"/>
      <color rgb="FF000000"/>
      <name val="Calibri"/>
      <family val="2"/>
      <charset val="204"/>
    </font>
    <font>
      <b/>
      <sz val="18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b/>
      <u/>
      <sz val="14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3F3F3F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3F3F3F"/>
      <name val="Times New Roman"/>
      <family val="2"/>
      <charset val="204"/>
    </font>
    <font>
      <sz val="11"/>
      <name val="Times New Roman"/>
      <family val="1"/>
      <charset val="204"/>
    </font>
    <font>
      <i/>
      <sz val="11"/>
      <color rgb="FF7F7F7F"/>
      <name val="Calibri"/>
      <family val="2"/>
      <charset val="204"/>
    </font>
    <font>
      <b/>
      <sz val="11"/>
      <color rgb="FF7F7F7F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i/>
      <u/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u/>
      <sz val="16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8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8"/>
      <name val="Times New Roman"/>
      <family val="1"/>
      <charset val="204"/>
    </font>
    <font>
      <sz val="10"/>
      <name val="Times New Roman"/>
      <family val="1"/>
      <charset val="204"/>
    </font>
    <font>
      <sz val="7.5"/>
      <color rgb="FF000000"/>
      <name val="Times New Roman"/>
      <family val="1"/>
      <charset val="204"/>
    </font>
    <font>
      <sz val="11"/>
      <name val="Arial"/>
      <family val="2"/>
      <charset val="204"/>
    </font>
    <font>
      <sz val="14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0" fillId="2" borderId="1" applyProtection="0"/>
    <xf numFmtId="0" fontId="24" fillId="0" borderId="0" applyBorder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49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/>
    </xf>
    <xf numFmtId="0" fontId="0" fillId="0" borderId="0" xfId="0" applyBorder="1"/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/>
    <xf numFmtId="2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/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/>
    <xf numFmtId="2" fontId="3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0" xfId="0" applyFont="1"/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2" fontId="9" fillId="0" borderId="0" xfId="0" applyNumberFormat="1" applyFont="1" applyBorder="1" applyAlignment="1">
      <alignment horizontal="center" vertical="top" wrapText="1"/>
    </xf>
    <xf numFmtId="0" fontId="9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/>
    <xf numFmtId="0" fontId="17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4" borderId="3" xfId="1" applyFont="1" applyFill="1" applyBorder="1" applyAlignment="1" applyProtection="1">
      <alignment horizontal="center" vertical="center"/>
    </xf>
    <xf numFmtId="1" fontId="17" fillId="4" borderId="3" xfId="1" applyNumberFormat="1" applyFont="1" applyFill="1" applyBorder="1" applyAlignment="1" applyProtection="1">
      <alignment horizontal="center" vertical="center"/>
    </xf>
    <xf numFmtId="0" fontId="11" fillId="0" borderId="3" xfId="0" applyFont="1" applyBorder="1"/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" fontId="11" fillId="4" borderId="3" xfId="1" applyNumberFormat="1" applyFont="1" applyFill="1" applyBorder="1" applyAlignment="1" applyProtection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17" fillId="0" borderId="0" xfId="0" applyFont="1" applyBorder="1" applyAlignment="1"/>
    <xf numFmtId="0" fontId="11" fillId="0" borderId="0" xfId="0" applyFont="1" applyBorder="1" applyAlignment="1"/>
    <xf numFmtId="1" fontId="21" fillId="0" borderId="3" xfId="0" applyNumberFormat="1" applyFont="1" applyBorder="1" applyAlignment="1">
      <alignment horizontal="center" vertical="center"/>
    </xf>
    <xf numFmtId="0" fontId="21" fillId="0" borderId="0" xfId="0" applyFont="1" applyBorder="1" applyAlignment="1"/>
    <xf numFmtId="0" fontId="21" fillId="0" borderId="0" xfId="0" applyFont="1" applyBorder="1" applyAlignment="1">
      <alignment horizontal="center" vertical="center"/>
    </xf>
    <xf numFmtId="0" fontId="22" fillId="0" borderId="0" xfId="1" applyFont="1" applyFill="1" applyBorder="1" applyAlignment="1" applyProtection="1"/>
    <xf numFmtId="0" fontId="0" fillId="0" borderId="0" xfId="0" applyAlignment="1"/>
    <xf numFmtId="0" fontId="25" fillId="0" borderId="0" xfId="2" applyFont="1" applyBorder="1" applyAlignment="1" applyProtection="1"/>
    <xf numFmtId="0" fontId="0" fillId="0" borderId="0" xfId="0" applyFont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textRotation="90"/>
    </xf>
    <xf numFmtId="0" fontId="26" fillId="0" borderId="0" xfId="0" applyFont="1" applyBorder="1" applyAlignment="1">
      <alignment horizontal="center" vertical="center" textRotation="90"/>
    </xf>
    <xf numFmtId="0" fontId="23" fillId="0" borderId="0" xfId="0" applyFont="1" applyAlignment="1">
      <alignment horizontal="right" vertical="center" textRotation="90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textRotation="90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textRotation="90"/>
    </xf>
    <xf numFmtId="0" fontId="28" fillId="0" borderId="0" xfId="0" applyFont="1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30" fillId="0" borderId="0" xfId="0" applyFont="1" applyBorder="1" applyAlignment="1">
      <alignment vertical="center" wrapText="1"/>
    </xf>
    <xf numFmtId="0" fontId="36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right" vertical="center" textRotation="90"/>
    </xf>
    <xf numFmtId="0" fontId="2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textRotation="90"/>
    </xf>
    <xf numFmtId="0" fontId="38" fillId="0" borderId="0" xfId="0" applyFont="1" applyBorder="1" applyAlignment="1">
      <alignment vertical="center"/>
    </xf>
    <xf numFmtId="0" fontId="0" fillId="0" borderId="3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textRotation="90" wrapText="1"/>
    </xf>
    <xf numFmtId="0" fontId="3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90" wrapText="1"/>
    </xf>
    <xf numFmtId="0" fontId="39" fillId="0" borderId="0" xfId="0" applyFont="1" applyBorder="1" applyAlignment="1">
      <alignment horizontal="left" vertical="top" wrapText="1"/>
    </xf>
    <xf numFmtId="164" fontId="39" fillId="0" borderId="0" xfId="0" applyNumberFormat="1" applyFont="1" applyBorder="1" applyAlignment="1">
      <alignment horizontal="center" vertical="center" wrapText="1"/>
    </xf>
    <xf numFmtId="3" fontId="39" fillId="0" borderId="0" xfId="0" applyNumberFormat="1" applyFont="1" applyBorder="1" applyAlignment="1">
      <alignment horizontal="center" vertical="center" wrapText="1"/>
    </xf>
    <xf numFmtId="0" fontId="39" fillId="0" borderId="0" xfId="0" applyFont="1" applyBorder="1" applyAlignment="1" applyProtection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164" fontId="39" fillId="0" borderId="0" xfId="0" applyNumberFormat="1" applyFont="1" applyBorder="1" applyAlignment="1" applyProtection="1">
      <alignment horizontal="center" vertical="center"/>
    </xf>
    <xf numFmtId="164" fontId="39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0" fillId="0" borderId="0" xfId="0" applyFont="1" applyBorder="1" applyAlignment="1">
      <alignment horizontal="left" vertical="top"/>
    </xf>
    <xf numFmtId="0" fontId="4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3" fillId="0" borderId="0" xfId="0" applyFont="1" applyAlignment="1">
      <alignment horizontal="right" vertical="top"/>
    </xf>
    <xf numFmtId="0" fontId="42" fillId="0" borderId="0" xfId="0" applyFont="1"/>
    <xf numFmtId="4" fontId="33" fillId="0" borderId="0" xfId="0" applyNumberFormat="1" applyFont="1" applyAlignment="1">
      <alignment vertical="top"/>
    </xf>
    <xf numFmtId="0" fontId="33" fillId="0" borderId="0" xfId="0" applyFont="1" applyAlignment="1">
      <alignment vertical="top"/>
    </xf>
    <xf numFmtId="0" fontId="40" fillId="0" borderId="0" xfId="0" applyFont="1" applyAlignment="1">
      <alignment horizontal="left"/>
    </xf>
    <xf numFmtId="2" fontId="8" fillId="0" borderId="8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wrapText="1"/>
    </xf>
    <xf numFmtId="0" fontId="40" fillId="0" borderId="0" xfId="0" applyFont="1" applyBorder="1" applyAlignment="1"/>
    <xf numFmtId="0" fontId="42" fillId="0" borderId="11" xfId="0" applyFont="1" applyBorder="1" applyAlignment="1">
      <alignment horizontal="left"/>
    </xf>
    <xf numFmtId="0" fontId="44" fillId="0" borderId="0" xfId="0" applyFont="1" applyBorder="1"/>
    <xf numFmtId="0" fontId="14" fillId="0" borderId="0" xfId="0" applyFont="1" applyAlignment="1">
      <alignment horizontal="left" wrapText="1"/>
    </xf>
    <xf numFmtId="0" fontId="26" fillId="0" borderId="0" xfId="0" applyFont="1" applyBorder="1"/>
    <xf numFmtId="0" fontId="44" fillId="0" borderId="0" xfId="0" applyFont="1" applyBorder="1" applyAlignment="1">
      <alignment vertical="top" wrapText="1"/>
    </xf>
    <xf numFmtId="0" fontId="44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/>
    </xf>
    <xf numFmtId="0" fontId="44" fillId="0" borderId="0" xfId="0" applyFont="1" applyBorder="1" applyAlignment="1"/>
    <xf numFmtId="0" fontId="36" fillId="0" borderId="0" xfId="0" applyFont="1" applyBorder="1" applyAlignment="1"/>
    <xf numFmtId="49" fontId="44" fillId="0" borderId="0" xfId="0" applyNumberFormat="1" applyFont="1" applyBorder="1" applyAlignment="1"/>
    <xf numFmtId="4" fontId="36" fillId="0" borderId="0" xfId="0" applyNumberFormat="1" applyFont="1" applyBorder="1" applyAlignment="1"/>
    <xf numFmtId="0" fontId="36" fillId="0" borderId="0" xfId="0" applyFont="1" applyBorder="1" applyAlignment="1">
      <alignment wrapText="1"/>
    </xf>
    <xf numFmtId="0" fontId="44" fillId="0" borderId="0" xfId="0" applyFont="1" applyBorder="1" applyAlignment="1">
      <alignment horizontal="left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wrapText="1"/>
    </xf>
    <xf numFmtId="49" fontId="44" fillId="0" borderId="0" xfId="0" applyNumberFormat="1" applyFont="1" applyBorder="1" applyAlignment="1">
      <alignment vertical="center"/>
    </xf>
    <xf numFmtId="0" fontId="36" fillId="0" borderId="0" xfId="0" applyFont="1" applyBorder="1" applyAlignment="1">
      <alignment horizontal="center"/>
    </xf>
    <xf numFmtId="4" fontId="36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vertical="center" wrapText="1"/>
    </xf>
    <xf numFmtId="0" fontId="0" fillId="0" borderId="0" xfId="0" applyBorder="1" applyAlignment="1">
      <alignment vertical="top"/>
    </xf>
    <xf numFmtId="0" fontId="46" fillId="0" borderId="0" xfId="0" applyFont="1" applyBorder="1" applyAlignment="1">
      <alignment vertical="center" wrapText="1"/>
    </xf>
    <xf numFmtId="0" fontId="46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49" fontId="3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wrapText="1"/>
    </xf>
    <xf numFmtId="0" fontId="9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49" fontId="3" fillId="0" borderId="12" xfId="0" applyNumberFormat="1" applyFont="1" applyBorder="1" applyAlignment="1"/>
    <xf numFmtId="0" fontId="3" fillId="0" borderId="13" xfId="0" applyFont="1" applyBorder="1" applyAlignment="1"/>
    <xf numFmtId="0" fontId="3" fillId="0" borderId="13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24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2" fontId="2" fillId="0" borderId="28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wrapText="1"/>
    </xf>
    <xf numFmtId="0" fontId="2" fillId="0" borderId="4" xfId="0" applyFont="1" applyBorder="1" applyAlignment="1"/>
    <xf numFmtId="49" fontId="3" fillId="0" borderId="29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0" fontId="0" fillId="0" borderId="0" xfId="0" applyFill="1" applyBorder="1"/>
    <xf numFmtId="0" fontId="23" fillId="0" borderId="0" xfId="0" applyFont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38" fillId="0" borderId="3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0" xfId="0" applyFont="1" applyBorder="1" applyAlignment="1"/>
    <xf numFmtId="0" fontId="10" fillId="0" borderId="0" xfId="0" applyFont="1" applyBorder="1" applyAlignment="1">
      <alignment wrapText="1"/>
    </xf>
    <xf numFmtId="0" fontId="10" fillId="0" borderId="0" xfId="0" applyFont="1" applyBorder="1" applyAlignment="1"/>
    <xf numFmtId="0" fontId="10" fillId="4" borderId="0" xfId="0" applyFont="1" applyFill="1" applyBorder="1" applyAlignment="1"/>
    <xf numFmtId="0" fontId="2" fillId="0" borderId="0" xfId="0" applyFont="1" applyBorder="1" applyAlignment="1">
      <alignment vertical="center" wrapText="1"/>
    </xf>
    <xf numFmtId="0" fontId="33" fillId="0" borderId="0" xfId="0" applyFont="1" applyBorder="1" applyAlignment="1">
      <alignment vertical="center"/>
    </xf>
    <xf numFmtId="0" fontId="0" fillId="0" borderId="4" xfId="0" applyFont="1" applyBorder="1" applyAlignment="1">
      <alignment vertical="top" wrapText="1"/>
    </xf>
    <xf numFmtId="164" fontId="5" fillId="3" borderId="0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2" fontId="9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21" fillId="0" borderId="3" xfId="0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 vertical="top"/>
    </xf>
    <xf numFmtId="49" fontId="8" fillId="0" borderId="0" xfId="0" applyNumberFormat="1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27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textRotation="90" wrapText="1"/>
    </xf>
    <xf numFmtId="0" fontId="38" fillId="0" borderId="0" xfId="0" applyFont="1" applyBorder="1" applyAlignment="1">
      <alignment horizontal="left" vertical="center"/>
    </xf>
    <xf numFmtId="0" fontId="23" fillId="0" borderId="3" xfId="0" applyFont="1" applyBorder="1" applyAlignment="1">
      <alignment horizontal="center" vertical="center" textRotation="90"/>
    </xf>
    <xf numFmtId="0" fontId="2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textRotation="90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23" fillId="4" borderId="0" xfId="0" applyFont="1" applyFill="1" applyBorder="1" applyAlignment="1">
      <alignment vertical="center" wrapText="1"/>
    </xf>
    <xf numFmtId="0" fontId="40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 wrapText="1"/>
    </xf>
    <xf numFmtId="0" fontId="40" fillId="0" borderId="0" xfId="0" applyFont="1" applyBorder="1" applyAlignment="1">
      <alignment horizontal="left" wrapText="1"/>
    </xf>
    <xf numFmtId="0" fontId="43" fillId="0" borderId="0" xfId="0" applyFont="1" applyBorder="1" applyAlignment="1">
      <alignment horizontal="left"/>
    </xf>
    <xf numFmtId="0" fontId="40" fillId="0" borderId="2" xfId="0" applyFont="1" applyBorder="1" applyAlignment="1">
      <alignment horizontal="right"/>
    </xf>
    <xf numFmtId="0" fontId="43" fillId="0" borderId="18" xfId="0" applyFont="1" applyBorder="1" applyAlignment="1">
      <alignment horizontal="center" vertical="top"/>
    </xf>
    <xf numFmtId="4" fontId="43" fillId="0" borderId="18" xfId="0" applyNumberFormat="1" applyFont="1" applyBorder="1" applyAlignment="1">
      <alignment horizontal="center" vertical="top"/>
    </xf>
    <xf numFmtId="0" fontId="43" fillId="0" borderId="0" xfId="0" applyFont="1" applyBorder="1" applyAlignment="1">
      <alignment horizontal="center" vertical="top"/>
    </xf>
    <xf numFmtId="2" fontId="43" fillId="0" borderId="0" xfId="0" applyNumberFormat="1" applyFont="1" applyBorder="1" applyAlignment="1">
      <alignment horizontal="center" vertical="top"/>
    </xf>
    <xf numFmtId="4" fontId="43" fillId="0" borderId="0" xfId="0" applyNumberFormat="1" applyFont="1" applyBorder="1" applyAlignment="1">
      <alignment horizontal="center" vertical="top"/>
    </xf>
    <xf numFmtId="0" fontId="40" fillId="0" borderId="13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0" fontId="40" fillId="0" borderId="15" xfId="0" applyFont="1" applyBorder="1" applyAlignment="1">
      <alignment horizontal="center" vertical="center"/>
    </xf>
    <xf numFmtId="0" fontId="41" fillId="4" borderId="16" xfId="0" applyFont="1" applyFill="1" applyBorder="1" applyAlignment="1">
      <alignment horizontal="left" vertical="top" wrapText="1"/>
    </xf>
    <xf numFmtId="0" fontId="40" fillId="0" borderId="16" xfId="0" applyFont="1" applyBorder="1" applyAlignment="1">
      <alignment horizontal="center" vertical="center"/>
    </xf>
    <xf numFmtId="2" fontId="40" fillId="0" borderId="16" xfId="0" applyNumberFormat="1" applyFont="1" applyBorder="1" applyAlignment="1">
      <alignment horizontal="center" vertical="center"/>
    </xf>
    <xf numFmtId="2" fontId="40" fillId="0" borderId="17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0" fillId="0" borderId="0" xfId="0" applyFont="1" applyBorder="1" applyAlignment="1">
      <alignment horizontal="left" vertical="top" wrapText="1"/>
    </xf>
    <xf numFmtId="0" fontId="41" fillId="0" borderId="0" xfId="0" applyFont="1" applyBorder="1" applyAlignment="1">
      <alignment horizontal="left" vertical="top"/>
    </xf>
    <xf numFmtId="49" fontId="41" fillId="0" borderId="3" xfId="0" applyNumberFormat="1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49" fontId="40" fillId="0" borderId="3" xfId="0" applyNumberFormat="1" applyFont="1" applyBorder="1" applyAlignment="1">
      <alignment horizontal="left" vertical="top"/>
    </xf>
    <xf numFmtId="2" fontId="41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8" fillId="0" borderId="23" xfId="0" applyFont="1" applyBorder="1" applyAlignment="1">
      <alignment horizontal="center" wrapText="1"/>
    </xf>
    <xf numFmtId="2" fontId="14" fillId="0" borderId="23" xfId="0" applyNumberFormat="1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2" fontId="14" fillId="0" borderId="19" xfId="0" applyNumberFormat="1" applyFont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left" wrapText="1"/>
    </xf>
    <xf numFmtId="0" fontId="14" fillId="0" borderId="3" xfId="0" applyFont="1" applyBorder="1" applyAlignment="1">
      <alignment horizontal="center" vertical="top" wrapText="1"/>
    </xf>
    <xf numFmtId="2" fontId="14" fillId="4" borderId="3" xfId="0" applyNumberFormat="1" applyFont="1" applyFill="1" applyBorder="1" applyAlignment="1">
      <alignment horizontal="center" vertical="center" wrapText="1"/>
    </xf>
    <xf numFmtId="2" fontId="14" fillId="4" borderId="3" xfId="0" applyNumberFormat="1" applyFont="1" applyFill="1" applyBorder="1" applyAlignment="1">
      <alignment horizontal="center" wrapText="1"/>
    </xf>
    <xf numFmtId="0" fontId="14" fillId="0" borderId="3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wrapText="1"/>
    </xf>
    <xf numFmtId="0" fontId="18" fillId="0" borderId="20" xfId="0" applyFont="1" applyBorder="1" applyAlignment="1">
      <alignment horizontal="center" wrapText="1"/>
    </xf>
    <xf numFmtId="0" fontId="14" fillId="4" borderId="19" xfId="0" applyFont="1" applyFill="1" applyBorder="1" applyAlignment="1">
      <alignment horizontal="center" wrapText="1"/>
    </xf>
    <xf numFmtId="14" fontId="14" fillId="4" borderId="19" xfId="0" applyNumberFormat="1" applyFont="1" applyFill="1" applyBorder="1" applyAlignment="1">
      <alignment horizontal="center" wrapText="1"/>
    </xf>
    <xf numFmtId="14" fontId="14" fillId="0" borderId="19" xfId="0" applyNumberFormat="1" applyFont="1" applyBorder="1" applyAlignment="1">
      <alignment horizontal="center" vertical="center" wrapText="1"/>
    </xf>
    <xf numFmtId="14" fontId="14" fillId="4" borderId="19" xfId="0" applyNumberFormat="1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wrapText="1"/>
    </xf>
    <xf numFmtId="0" fontId="14" fillId="0" borderId="19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right" wrapText="1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45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wrapText="1"/>
    </xf>
    <xf numFmtId="0" fontId="14" fillId="0" borderId="11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20" xfId="0" applyFont="1" applyBorder="1" applyAlignment="1">
      <alignment horizontal="right" vertical="center" wrapText="1"/>
    </xf>
    <xf numFmtId="0" fontId="14" fillId="0" borderId="2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</cellXfs>
  <cellStyles count="3">
    <cellStyle name="Excel Built-in Explanatory Text" xfId="2"/>
    <cellStyle name="Excel Built-in Output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zoomScaleNormal="100" workbookViewId="0">
      <selection activeCell="A6" sqref="A6:F6"/>
    </sheetView>
  </sheetViews>
  <sheetFormatPr defaultColWidth="8.7109375" defaultRowHeight="15"/>
  <cols>
    <col min="1" max="1" width="9.28515625" style="1" customWidth="1"/>
    <col min="2" max="2" width="63.85546875" customWidth="1"/>
    <col min="3" max="3" width="14.28515625" style="2" customWidth="1"/>
    <col min="4" max="4" width="12" style="2" customWidth="1"/>
    <col min="5" max="5" width="12.85546875" style="2" customWidth="1"/>
    <col min="6" max="6" width="16.42578125" style="2" customWidth="1"/>
    <col min="8" max="8" width="11.5703125" bestFit="1" customWidth="1"/>
  </cols>
  <sheetData>
    <row r="1" spans="1:13" ht="26.25">
      <c r="A1" s="219" t="s">
        <v>0</v>
      </c>
      <c r="B1" s="219"/>
      <c r="C1" s="219"/>
      <c r="D1" s="219"/>
      <c r="E1" s="219"/>
      <c r="F1" s="219"/>
    </row>
    <row r="2" spans="1:13" ht="26.25">
      <c r="A2" s="220" t="str">
        <f>CONCATENATE("сдачи-приемки выполненных работ №  ",result!E17)</f>
        <v xml:space="preserve">сдачи-приемки выполненных работ №  </v>
      </c>
      <c r="B2" s="220"/>
      <c r="C2" s="220"/>
      <c r="D2" s="220"/>
      <c r="E2" s="220"/>
      <c r="F2" s="220"/>
    </row>
    <row r="3" spans="1:13" ht="18.75">
      <c r="A3" s="3"/>
      <c r="B3" s="4"/>
      <c r="C3" s="5"/>
      <c r="D3" s="5"/>
      <c r="E3" s="5"/>
      <c r="F3" s="6"/>
    </row>
    <row r="4" spans="1:13" ht="18.75">
      <c r="A4" s="216" t="s">
        <v>1</v>
      </c>
      <c r="B4" s="216"/>
      <c r="C4" s="5"/>
      <c r="D4" s="5"/>
      <c r="E4" s="5"/>
      <c r="F4" s="6"/>
    </row>
    <row r="5" spans="1:13" ht="18.75">
      <c r="A5" s="3"/>
      <c r="B5" s="7"/>
      <c r="C5" s="6"/>
      <c r="D5" s="6"/>
      <c r="E5" s="6"/>
      <c r="F5" s="6"/>
    </row>
    <row r="6" spans="1:13" ht="125.25" customHeight="1">
      <c r="A6" s="221" t="s">
        <v>215</v>
      </c>
      <c r="B6" s="221"/>
      <c r="C6" s="221"/>
      <c r="D6" s="221"/>
      <c r="E6" s="221"/>
      <c r="F6" s="221"/>
      <c r="H6" s="8"/>
      <c r="I6" s="8"/>
      <c r="J6" s="8"/>
      <c r="K6" s="8"/>
      <c r="L6" s="8"/>
    </row>
    <row r="7" spans="1:13" ht="18.75">
      <c r="A7" s="216" t="s">
        <v>202</v>
      </c>
      <c r="B7" s="216"/>
      <c r="C7" s="216"/>
      <c r="D7" s="216"/>
      <c r="E7" s="216"/>
      <c r="F7" s="216"/>
    </row>
    <row r="8" spans="1:13" ht="38.1" customHeight="1">
      <c r="A8" s="216" t="s">
        <v>2</v>
      </c>
      <c r="B8" s="216"/>
      <c r="C8" s="9"/>
      <c r="D8" s="9"/>
      <c r="E8" s="9"/>
      <c r="F8" s="9"/>
    </row>
    <row r="9" spans="1:13" ht="19.5" customHeight="1">
      <c r="A9" s="217" t="s">
        <v>3</v>
      </c>
      <c r="B9" s="217"/>
      <c r="C9" s="10"/>
      <c r="D9" s="10"/>
      <c r="E9" s="10"/>
      <c r="F9" s="10"/>
    </row>
    <row r="10" spans="1:13" ht="41.25" customHeight="1">
      <c r="A10" s="218" t="str">
        <f>CONCATENATE(result!B4," ",result!B6)</f>
        <v>Трубопроводы технологические и арматура с изоляцией инв. № 004314 Цех слабой азотной кислоты. Отделение УКЛ</v>
      </c>
      <c r="B10" s="218"/>
      <c r="C10" s="218"/>
      <c r="D10" s="218"/>
      <c r="E10" s="218"/>
      <c r="F10" s="218"/>
    </row>
    <row r="11" spans="1:13" ht="18" customHeight="1">
      <c r="A11" s="210"/>
      <c r="B11" s="210"/>
      <c r="C11" s="210"/>
      <c r="D11" s="210"/>
      <c r="E11" s="210"/>
      <c r="F11" s="210"/>
    </row>
    <row r="12" spans="1:13" ht="20.85" customHeight="1">
      <c r="A12" s="217" t="s">
        <v>4</v>
      </c>
      <c r="B12" s="217"/>
      <c r="C12" s="9"/>
      <c r="D12" s="9"/>
      <c r="E12" s="9"/>
      <c r="F12" s="9"/>
    </row>
    <row r="13" spans="1:13" ht="18.75" customHeight="1">
      <c r="A13" s="218" t="str">
        <f>result!B5</f>
        <v>Ремонт антикоррозийной защиты трубопроводов ОВ НК с северо-западной стороны корп. 482</v>
      </c>
      <c r="B13" s="218"/>
      <c r="C13" s="218"/>
      <c r="D13" s="218"/>
      <c r="E13" s="218"/>
      <c r="F13" s="218"/>
    </row>
    <row r="14" spans="1:13" s="14" customFormat="1" ht="78" customHeight="1">
      <c r="A14" s="11" t="s">
        <v>5</v>
      </c>
      <c r="B14" s="12" t="s">
        <v>6</v>
      </c>
      <c r="C14" s="11" t="s">
        <v>7</v>
      </c>
      <c r="D14" s="12" t="s">
        <v>8</v>
      </c>
      <c r="E14" s="11" t="s">
        <v>9</v>
      </c>
      <c r="F14" s="11" t="s">
        <v>10</v>
      </c>
      <c r="G14" s="13"/>
      <c r="H14" s="13"/>
      <c r="I14" s="13"/>
      <c r="J14" s="13"/>
      <c r="K14" s="13"/>
      <c r="L14" s="13"/>
      <c r="M14" s="13"/>
    </row>
    <row r="15" spans="1:13" s="1" customFormat="1" ht="18" customHeight="1">
      <c r="A15" s="15">
        <v>1</v>
      </c>
      <c r="B15" s="16">
        <v>2</v>
      </c>
      <c r="C15" s="17">
        <v>3</v>
      </c>
      <c r="D15" s="17">
        <v>4</v>
      </c>
      <c r="E15" s="17">
        <v>5</v>
      </c>
      <c r="F15" s="17">
        <v>6</v>
      </c>
      <c r="G15" s="18"/>
      <c r="H15" s="18"/>
      <c r="I15" s="18"/>
      <c r="J15" s="18"/>
      <c r="K15" s="18"/>
      <c r="L15" s="18"/>
      <c r="M15" s="18"/>
    </row>
    <row r="16" spans="1:13" s="25" customFormat="1" ht="120" customHeight="1">
      <c r="A16" s="19">
        <v>1</v>
      </c>
      <c r="B16" s="20" t="s">
        <v>216</v>
      </c>
      <c r="C16" s="21" t="s">
        <v>20</v>
      </c>
      <c r="D16" s="22">
        <f>180*3.14*0.91+16*3.14*0.63+0.02</f>
        <v>546.00320000000011</v>
      </c>
      <c r="E16" s="22">
        <v>773.54</v>
      </c>
      <c r="F16" s="23">
        <f>F17+F18</f>
        <v>431342.16</v>
      </c>
      <c r="G16" s="24"/>
      <c r="H16" s="173" t="e">
        <f>F16+F26+F32+#REF!</f>
        <v>#REF!</v>
      </c>
      <c r="I16" s="24"/>
      <c r="J16" s="24"/>
      <c r="K16" s="24"/>
      <c r="L16" s="24"/>
      <c r="M16" s="24"/>
    </row>
    <row r="17" spans="1:13" ht="18" customHeight="1">
      <c r="A17" s="26" t="s">
        <v>11</v>
      </c>
      <c r="B17" s="27" t="s">
        <v>12</v>
      </c>
      <c r="C17" s="28" t="s">
        <v>20</v>
      </c>
      <c r="D17" s="29">
        <f>D16</f>
        <v>546.00320000000011</v>
      </c>
      <c r="E17" s="30">
        <f>552.29</f>
        <v>552.29</v>
      </c>
      <c r="F17" s="29">
        <f>G17</f>
        <v>310552.11</v>
      </c>
      <c r="G17" s="31">
        <v>310552.11</v>
      </c>
      <c r="H17" s="31"/>
      <c r="I17" s="31"/>
      <c r="J17" s="31"/>
      <c r="K17" s="31"/>
      <c r="L17" s="31"/>
      <c r="M17" s="31"/>
    </row>
    <row r="18" spans="1:13" ht="18" customHeight="1">
      <c r="A18" s="32" t="s">
        <v>13</v>
      </c>
      <c r="B18" s="33" t="s">
        <v>14</v>
      </c>
      <c r="C18" s="12" t="s">
        <v>15</v>
      </c>
      <c r="D18" s="34"/>
      <c r="E18" s="34"/>
      <c r="F18" s="29">
        <f>SUM(F19:F23)</f>
        <v>120790.05</v>
      </c>
      <c r="G18" s="31"/>
      <c r="H18" s="31"/>
      <c r="I18" s="31"/>
      <c r="J18" s="31"/>
      <c r="K18" s="31"/>
      <c r="L18" s="31"/>
      <c r="M18" s="31"/>
    </row>
    <row r="19" spans="1:13" ht="18" customHeight="1">
      <c r="A19" s="32"/>
      <c r="B19" s="40" t="s">
        <v>194</v>
      </c>
      <c r="C19" s="12" t="s">
        <v>24</v>
      </c>
      <c r="D19" s="34">
        <f>0.232*D16</f>
        <v>126.67274240000003</v>
      </c>
      <c r="E19" s="34">
        <v>431.17</v>
      </c>
      <c r="F19" s="29">
        <f>G19</f>
        <v>54617.49</v>
      </c>
      <c r="G19" s="31">
        <v>54617.49</v>
      </c>
      <c r="H19" s="31"/>
      <c r="I19" s="31"/>
      <c r="J19" s="31"/>
      <c r="K19" s="31"/>
      <c r="L19" s="31"/>
      <c r="M19" s="31"/>
    </row>
    <row r="20" spans="1:13" ht="18" customHeight="1">
      <c r="A20" s="32"/>
      <c r="B20" s="40" t="s">
        <v>195</v>
      </c>
      <c r="C20" s="12" t="s">
        <v>24</v>
      </c>
      <c r="D20" s="34">
        <f>0.05*D19</f>
        <v>6.3336371200000023</v>
      </c>
      <c r="E20" s="34">
        <v>223.02</v>
      </c>
      <c r="F20" s="29">
        <f t="shared" ref="F20:F23" si="0">G20</f>
        <v>1412.53</v>
      </c>
      <c r="G20" s="31">
        <v>1412.53</v>
      </c>
      <c r="H20" s="31"/>
      <c r="I20" s="31"/>
      <c r="J20" s="31"/>
      <c r="K20" s="31"/>
      <c r="L20" s="31"/>
      <c r="M20" s="31"/>
    </row>
    <row r="21" spans="1:13" ht="18" customHeight="1">
      <c r="A21" s="32"/>
      <c r="B21" s="40" t="s">
        <v>196</v>
      </c>
      <c r="C21" s="12" t="s">
        <v>24</v>
      </c>
      <c r="D21" s="34">
        <f>0.136*D16</f>
        <v>74.256435200000013</v>
      </c>
      <c r="E21" s="34">
        <v>755.08</v>
      </c>
      <c r="F21" s="29">
        <f t="shared" si="0"/>
        <v>56069.55</v>
      </c>
      <c r="G21" s="197">
        <v>56069.55</v>
      </c>
      <c r="H21" s="31"/>
      <c r="I21" s="31"/>
      <c r="J21" s="31"/>
      <c r="K21" s="31"/>
      <c r="L21" s="31"/>
      <c r="M21" s="31"/>
    </row>
    <row r="22" spans="1:13" ht="18" customHeight="1">
      <c r="A22" s="32"/>
      <c r="B22" s="40" t="s">
        <v>197</v>
      </c>
      <c r="C22" s="12" t="s">
        <v>24</v>
      </c>
      <c r="D22" s="34">
        <f>0.05*D21</f>
        <v>3.7128217600000006</v>
      </c>
      <c r="E22" s="34">
        <v>223.02</v>
      </c>
      <c r="F22" s="29">
        <f t="shared" si="0"/>
        <v>828.03</v>
      </c>
      <c r="G22" s="197">
        <v>828.03</v>
      </c>
      <c r="H22" s="31"/>
      <c r="I22" s="31"/>
      <c r="J22" s="31"/>
      <c r="K22" s="31"/>
      <c r="L22" s="31"/>
      <c r="M22" s="31"/>
    </row>
    <row r="23" spans="1:13" ht="18" customHeight="1">
      <c r="A23" s="32"/>
      <c r="B23" s="36" t="s">
        <v>16</v>
      </c>
      <c r="C23" s="12" t="s">
        <v>20</v>
      </c>
      <c r="D23" s="35">
        <f>D16</f>
        <v>546.00320000000011</v>
      </c>
      <c r="E23" s="34">
        <v>14.4</v>
      </c>
      <c r="F23" s="29">
        <f t="shared" si="0"/>
        <v>7862.45</v>
      </c>
      <c r="G23" s="197">
        <v>7862.45</v>
      </c>
      <c r="H23" s="31"/>
      <c r="I23" s="31"/>
      <c r="J23" s="31"/>
      <c r="K23" s="31"/>
      <c r="L23" s="31"/>
      <c r="M23" s="31"/>
    </row>
    <row r="24" spans="1:13" ht="18" customHeight="1">
      <c r="A24" s="32" t="s">
        <v>17</v>
      </c>
      <c r="B24" s="33" t="s">
        <v>18</v>
      </c>
      <c r="C24" s="33"/>
      <c r="D24" s="43"/>
      <c r="E24" s="43"/>
      <c r="F24" s="43"/>
      <c r="G24" s="31"/>
      <c r="H24" s="31"/>
      <c r="I24" s="31"/>
      <c r="J24" s="31"/>
      <c r="K24" s="31"/>
      <c r="L24" s="31"/>
      <c r="M24" s="31"/>
    </row>
    <row r="25" spans="1:13" ht="18" customHeight="1" thickBot="1">
      <c r="A25" s="189"/>
      <c r="B25" s="194" t="s">
        <v>210</v>
      </c>
      <c r="C25" s="16" t="s">
        <v>200</v>
      </c>
      <c r="D25" s="196">
        <f>0.035*D16</f>
        <v>19.110112000000004</v>
      </c>
      <c r="E25" s="39"/>
      <c r="F25" s="39"/>
      <c r="G25" s="31"/>
      <c r="H25" s="31"/>
      <c r="I25" s="31"/>
      <c r="J25" s="31"/>
      <c r="K25" s="31"/>
      <c r="L25" s="31"/>
      <c r="M25" s="31"/>
    </row>
    <row r="26" spans="1:13" ht="27.75" customHeight="1" thickBot="1">
      <c r="A26" s="19" t="s">
        <v>19</v>
      </c>
      <c r="B26" s="20" t="s">
        <v>198</v>
      </c>
      <c r="C26" s="21" t="s">
        <v>20</v>
      </c>
      <c r="D26" s="22">
        <f>D16</f>
        <v>546.00320000000011</v>
      </c>
      <c r="E26" s="22">
        <v>172.2</v>
      </c>
      <c r="F26" s="23">
        <f>G26</f>
        <v>94021.75</v>
      </c>
      <c r="G26" s="197">
        <v>94021.75</v>
      </c>
      <c r="H26" s="31"/>
      <c r="I26" s="31"/>
      <c r="J26" s="31"/>
      <c r="K26" s="31"/>
      <c r="L26" s="31"/>
      <c r="M26" s="31"/>
    </row>
    <row r="27" spans="1:13" ht="25.5" customHeight="1" thickBot="1">
      <c r="A27" s="195" t="s">
        <v>21</v>
      </c>
      <c r="B27" s="193" t="s">
        <v>199</v>
      </c>
      <c r="C27" s="190" t="s">
        <v>200</v>
      </c>
      <c r="D27" s="191">
        <f>D25</f>
        <v>19.110112000000004</v>
      </c>
      <c r="E27" s="191">
        <v>755.55</v>
      </c>
      <c r="F27" s="192">
        <f>F28+F29</f>
        <v>14438.64</v>
      </c>
      <c r="G27" s="31"/>
      <c r="H27" s="31"/>
      <c r="I27" s="31"/>
      <c r="J27" s="31"/>
      <c r="K27" s="31"/>
      <c r="L27" s="31"/>
      <c r="M27" s="31"/>
    </row>
    <row r="28" spans="1:13" ht="18" customHeight="1">
      <c r="A28" s="26" t="s">
        <v>22</v>
      </c>
      <c r="B28" s="27" t="s">
        <v>12</v>
      </c>
      <c r="C28" s="28" t="s">
        <v>200</v>
      </c>
      <c r="D28" s="29">
        <f>D27</f>
        <v>19.110112000000004</v>
      </c>
      <c r="E28" s="29">
        <v>634.54999999999995</v>
      </c>
      <c r="F28" s="29">
        <f>G28</f>
        <v>12126.32</v>
      </c>
      <c r="G28" s="31">
        <v>12126.32</v>
      </c>
      <c r="H28" s="31"/>
      <c r="I28" s="31"/>
      <c r="J28" s="31"/>
      <c r="K28" s="31"/>
      <c r="L28" s="31"/>
      <c r="M28" s="31"/>
    </row>
    <row r="29" spans="1:13" ht="18" customHeight="1">
      <c r="A29" s="32" t="s">
        <v>23</v>
      </c>
      <c r="B29" s="33" t="s">
        <v>14</v>
      </c>
      <c r="C29" s="12" t="s">
        <v>15</v>
      </c>
      <c r="D29" s="34"/>
      <c r="E29" s="34"/>
      <c r="F29" s="35">
        <f>F30</f>
        <v>2312.3200000000002</v>
      </c>
      <c r="G29" s="31"/>
      <c r="H29" s="31"/>
      <c r="I29" s="31"/>
      <c r="J29" s="31"/>
      <c r="K29" s="31"/>
      <c r="L29" s="31"/>
      <c r="M29" s="31"/>
    </row>
    <row r="30" spans="1:13" ht="18" customHeight="1">
      <c r="A30" s="32"/>
      <c r="B30" s="36" t="s">
        <v>16</v>
      </c>
      <c r="C30" s="12" t="s">
        <v>200</v>
      </c>
      <c r="D30" s="35">
        <f>D27</f>
        <v>19.110112000000004</v>
      </c>
      <c r="E30" s="34">
        <v>121</v>
      </c>
      <c r="F30" s="35">
        <f>G30</f>
        <v>2312.3200000000002</v>
      </c>
      <c r="G30" s="31">
        <v>2312.3200000000002</v>
      </c>
      <c r="H30" s="31"/>
      <c r="I30" s="31"/>
      <c r="J30" s="31"/>
      <c r="K30" s="31"/>
      <c r="L30" s="31"/>
      <c r="M30" s="31"/>
    </row>
    <row r="31" spans="1:13" ht="18" customHeight="1">
      <c r="A31" s="37" t="s">
        <v>25</v>
      </c>
      <c r="B31" s="38" t="s">
        <v>18</v>
      </c>
      <c r="C31" s="38"/>
      <c r="D31" s="39"/>
      <c r="E31" s="39"/>
      <c r="F31" s="39"/>
      <c r="G31" s="31"/>
      <c r="H31" s="31"/>
      <c r="I31" s="31"/>
      <c r="J31" s="31"/>
      <c r="K31" s="31"/>
      <c r="L31" s="31"/>
      <c r="M31" s="31"/>
    </row>
    <row r="32" spans="1:13" ht="29.25" customHeight="1">
      <c r="A32" s="19" t="s">
        <v>26</v>
      </c>
      <c r="B32" s="20" t="s">
        <v>201</v>
      </c>
      <c r="C32" s="21" t="s">
        <v>200</v>
      </c>
      <c r="D32" s="22">
        <f>D25</f>
        <v>19.110112000000004</v>
      </c>
      <c r="E32" s="22">
        <v>133.6</v>
      </c>
      <c r="F32" s="23">
        <f>F33</f>
        <v>2553.11</v>
      </c>
      <c r="G32" s="31"/>
      <c r="H32" s="31"/>
      <c r="I32" s="31"/>
      <c r="J32" s="31"/>
      <c r="K32" s="31"/>
      <c r="L32" s="31"/>
      <c r="M32" s="31"/>
    </row>
    <row r="33" spans="1:13" ht="18" customHeight="1">
      <c r="A33" s="26" t="s">
        <v>27</v>
      </c>
      <c r="B33" s="27" t="s">
        <v>12</v>
      </c>
      <c r="C33" s="28" t="s">
        <v>200</v>
      </c>
      <c r="D33" s="29">
        <f>D32</f>
        <v>19.110112000000004</v>
      </c>
      <c r="E33" s="29">
        <v>133.6</v>
      </c>
      <c r="F33" s="29">
        <f>G33</f>
        <v>2553.11</v>
      </c>
      <c r="G33" s="31">
        <v>2553.11</v>
      </c>
      <c r="H33" s="31"/>
      <c r="I33" s="31"/>
      <c r="J33" s="31"/>
      <c r="K33" s="31"/>
      <c r="L33" s="31"/>
      <c r="M33" s="31"/>
    </row>
    <row r="34" spans="1:13" ht="18" customHeight="1">
      <c r="A34" s="32" t="s">
        <v>28</v>
      </c>
      <c r="B34" s="33" t="s">
        <v>14</v>
      </c>
      <c r="C34" s="12"/>
      <c r="D34" s="34"/>
      <c r="E34" s="34"/>
      <c r="F34" s="35"/>
      <c r="G34" s="31"/>
      <c r="H34" s="31"/>
      <c r="I34" s="31"/>
      <c r="J34" s="31"/>
      <c r="K34" s="31"/>
      <c r="L34" s="31"/>
      <c r="M34" s="31"/>
    </row>
    <row r="35" spans="1:13" ht="18" customHeight="1">
      <c r="A35" s="32"/>
      <c r="B35" s="36" t="s">
        <v>16</v>
      </c>
      <c r="C35" s="12"/>
      <c r="D35" s="35"/>
      <c r="E35" s="34"/>
      <c r="F35" s="35"/>
    </row>
    <row r="36" spans="1:13" ht="18" customHeight="1" thickBot="1">
      <c r="A36" s="37" t="s">
        <v>29</v>
      </c>
      <c r="B36" s="38" t="s">
        <v>18</v>
      </c>
      <c r="C36" s="38"/>
      <c r="D36" s="39"/>
      <c r="E36" s="39"/>
      <c r="F36" s="39"/>
    </row>
    <row r="37" spans="1:13" ht="18.75">
      <c r="A37" s="176"/>
      <c r="B37" s="177" t="s">
        <v>30</v>
      </c>
      <c r="C37" s="178" t="s">
        <v>31</v>
      </c>
      <c r="D37" s="179"/>
      <c r="E37" s="179"/>
      <c r="F37" s="180">
        <f>F16+F26+F32+F27</f>
        <v>542355.65999999992</v>
      </c>
    </row>
    <row r="38" spans="1:13" ht="18.75">
      <c r="A38" s="181"/>
      <c r="B38" s="44" t="s">
        <v>32</v>
      </c>
      <c r="C38" s="42" t="s">
        <v>31</v>
      </c>
      <c r="D38" s="32" t="s">
        <v>33</v>
      </c>
      <c r="E38" s="34"/>
      <c r="F38" s="182">
        <f>F37*0.2</f>
        <v>108471.13199999998</v>
      </c>
    </row>
    <row r="39" spans="1:13" ht="19.5" thickBot="1">
      <c r="A39" s="183"/>
      <c r="B39" s="184" t="s">
        <v>34</v>
      </c>
      <c r="C39" s="185" t="s">
        <v>31</v>
      </c>
      <c r="D39" s="186"/>
      <c r="E39" s="186"/>
      <c r="F39" s="187">
        <f>F37+F38</f>
        <v>650826.7919999999</v>
      </c>
      <c r="G39" s="213" t="s">
        <v>35</v>
      </c>
      <c r="H39" s="214"/>
    </row>
    <row r="41" spans="1:13" ht="18.75">
      <c r="B41" s="45" t="s">
        <v>36</v>
      </c>
      <c r="C41" s="46"/>
      <c r="D41" s="46"/>
      <c r="E41" s="46"/>
      <c r="F41" s="46"/>
    </row>
    <row r="42" spans="1:13" ht="18.75">
      <c r="B42" s="45" t="s">
        <v>37</v>
      </c>
      <c r="C42" s="46"/>
      <c r="D42" s="46"/>
      <c r="E42" s="46"/>
      <c r="F42" s="46"/>
    </row>
    <row r="43" spans="1:13" ht="39.6" customHeight="1">
      <c r="B43" s="215" t="s">
        <v>38</v>
      </c>
      <c r="C43" s="215"/>
      <c r="D43" s="215"/>
      <c r="E43" s="215"/>
      <c r="F43" s="6"/>
    </row>
    <row r="44" spans="1:13" ht="18.75">
      <c r="B44" s="45" t="s">
        <v>39</v>
      </c>
      <c r="C44" s="6"/>
      <c r="D44" s="6"/>
      <c r="E44" s="6"/>
      <c r="F44" s="6"/>
    </row>
    <row r="45" spans="1:13" ht="24.75" customHeight="1">
      <c r="B45" s="188" t="s">
        <v>40</v>
      </c>
      <c r="C45" s="6"/>
      <c r="D45" s="6"/>
      <c r="E45" s="6"/>
      <c r="F45" s="6"/>
    </row>
    <row r="46" spans="1:13" ht="20.100000000000001" customHeight="1">
      <c r="B46" s="7" t="s">
        <v>41</v>
      </c>
      <c r="C46" s="47"/>
      <c r="D46" s="6"/>
      <c r="E46" s="6"/>
      <c r="F46" s="6"/>
    </row>
    <row r="47" spans="1:13" ht="19.5" customHeight="1">
      <c r="B47" s="45" t="s">
        <v>217</v>
      </c>
      <c r="C47" s="6"/>
      <c r="D47" s="6"/>
      <c r="E47" s="6" t="s">
        <v>218</v>
      </c>
      <c r="F47" s="6"/>
    </row>
    <row r="48" spans="1:13" ht="18.75">
      <c r="B48" s="7"/>
      <c r="C48" s="6"/>
      <c r="D48" s="6"/>
      <c r="E48" s="6"/>
      <c r="F48" s="6"/>
    </row>
    <row r="49" spans="2:6" ht="18.75">
      <c r="B49" s="45" t="s">
        <v>219</v>
      </c>
      <c r="C49" s="6"/>
      <c r="D49" s="6"/>
      <c r="E49" s="6" t="s">
        <v>220</v>
      </c>
      <c r="F49" s="6"/>
    </row>
    <row r="50" spans="2:6" ht="13.5" customHeight="1">
      <c r="B50" s="7"/>
      <c r="C50" s="6"/>
      <c r="D50" s="6"/>
      <c r="E50" s="6"/>
      <c r="F50" s="6"/>
    </row>
    <row r="51" spans="2:6" ht="18.75">
      <c r="B51" s="7" t="s">
        <v>221</v>
      </c>
      <c r="C51" s="6"/>
      <c r="D51" s="6"/>
      <c r="E51" s="6" t="s">
        <v>222</v>
      </c>
      <c r="F51" s="6"/>
    </row>
    <row r="52" spans="2:6" ht="15.75" customHeight="1">
      <c r="B52" s="7"/>
      <c r="C52" s="6"/>
      <c r="D52" s="6"/>
      <c r="E52" s="6"/>
      <c r="F52" s="6"/>
    </row>
    <row r="53" spans="2:6" ht="18.75">
      <c r="B53" s="7" t="s">
        <v>223</v>
      </c>
      <c r="C53" s="6"/>
      <c r="D53" s="6"/>
      <c r="E53" s="6" t="s">
        <v>224</v>
      </c>
      <c r="F53" s="6"/>
    </row>
    <row r="54" spans="2:6" ht="11.25" customHeight="1">
      <c r="B54" s="7"/>
      <c r="C54" s="6"/>
      <c r="D54" s="6"/>
      <c r="E54" s="6"/>
      <c r="F54" s="6"/>
    </row>
    <row r="55" spans="2:6" ht="18.75">
      <c r="B55" s="48" t="s">
        <v>42</v>
      </c>
      <c r="C55" s="6"/>
      <c r="D55" s="6"/>
      <c r="E55" s="6"/>
      <c r="F55" s="6"/>
    </row>
    <row r="56" spans="2:6" ht="18.75">
      <c r="B56" s="6" t="s">
        <v>225</v>
      </c>
      <c r="C56" s="48"/>
      <c r="D56" s="6"/>
      <c r="E56" s="6" t="s">
        <v>175</v>
      </c>
      <c r="F56" s="6"/>
    </row>
    <row r="57" spans="2:6" ht="18.75">
      <c r="B57" s="7"/>
      <c r="C57" s="6"/>
      <c r="D57" s="6"/>
      <c r="E57" s="6"/>
      <c r="F57" s="6"/>
    </row>
    <row r="58" spans="2:6" ht="18.75">
      <c r="B58" s="7"/>
      <c r="C58" s="6"/>
      <c r="D58" s="6"/>
      <c r="E58" s="6"/>
      <c r="F58" s="6"/>
    </row>
    <row r="60" spans="2:6" ht="18.75">
      <c r="B60" s="7"/>
      <c r="D60" s="6"/>
      <c r="E60" s="6"/>
    </row>
  </sheetData>
  <mergeCells count="12">
    <mergeCell ref="A1:F1"/>
    <mergeCell ref="A2:F2"/>
    <mergeCell ref="A4:B4"/>
    <mergeCell ref="A7:F7"/>
    <mergeCell ref="A6:F6"/>
    <mergeCell ref="G39:H39"/>
    <mergeCell ref="B43:E43"/>
    <mergeCell ref="A8:B8"/>
    <mergeCell ref="A9:B9"/>
    <mergeCell ref="A12:B12"/>
    <mergeCell ref="A10:F10"/>
    <mergeCell ref="A13:F13"/>
  </mergeCells>
  <pageMargins left="0.25" right="0.25" top="0.75" bottom="0.75" header="0.51180555555555496" footer="0.51180555555555496"/>
  <pageSetup paperSize="9" scale="7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zoomScaleNormal="100" workbookViewId="0">
      <selection activeCell="B19" sqref="B19"/>
    </sheetView>
  </sheetViews>
  <sheetFormatPr defaultColWidth="8.7109375" defaultRowHeight="15"/>
  <cols>
    <col min="1" max="1" width="8" customWidth="1"/>
    <col min="2" max="2" width="60.28515625" customWidth="1"/>
    <col min="3" max="3" width="10.140625" customWidth="1"/>
    <col min="4" max="4" width="13.5703125" customWidth="1"/>
  </cols>
  <sheetData>
    <row r="1" spans="1:7" ht="15" customHeight="1">
      <c r="A1" s="222" t="str">
        <f>CONCATENATE("Ведомость материалов к акту № ",result!E17)</f>
        <v xml:space="preserve">Ведомость материалов к акту № </v>
      </c>
      <c r="B1" s="222"/>
      <c r="C1" s="222"/>
      <c r="D1" s="222"/>
      <c r="E1" s="49"/>
    </row>
    <row r="2" spans="1:7" ht="15" customHeight="1">
      <c r="A2" s="222"/>
      <c r="B2" s="222"/>
      <c r="C2" s="222"/>
      <c r="D2" s="222"/>
      <c r="E2" s="49"/>
    </row>
    <row r="3" spans="1:7" ht="18.75">
      <c r="A3" s="7"/>
      <c r="B3" s="7"/>
      <c r="C3" s="7"/>
      <c r="D3" s="7"/>
    </row>
    <row r="4" spans="1:7" ht="36.75" customHeight="1">
      <c r="A4" s="50" t="s">
        <v>43</v>
      </c>
      <c r="B4" s="50" t="s">
        <v>44</v>
      </c>
      <c r="C4" s="50" t="s">
        <v>45</v>
      </c>
      <c r="D4" s="50" t="s">
        <v>46</v>
      </c>
    </row>
    <row r="5" spans="1:7" ht="18.75">
      <c r="A5" s="51">
        <v>1</v>
      </c>
      <c r="B5" s="51">
        <v>2</v>
      </c>
      <c r="C5" s="51">
        <v>3</v>
      </c>
      <c r="D5" s="51">
        <v>4</v>
      </c>
    </row>
    <row r="6" spans="1:7" ht="21.75" customHeight="1">
      <c r="A6" s="51">
        <v>1</v>
      </c>
      <c r="B6" s="52" t="str">
        <f>КС2!B19</f>
        <v>Грунт Penguard Express</v>
      </c>
      <c r="C6" s="51" t="s">
        <v>24</v>
      </c>
      <c r="D6" s="35">
        <f>КС2!D19</f>
        <v>126.67274240000003</v>
      </c>
      <c r="F6" s="31"/>
      <c r="G6" s="31"/>
    </row>
    <row r="7" spans="1:7" ht="18.75">
      <c r="A7" s="51">
        <v>2</v>
      </c>
      <c r="B7" s="36" t="str">
        <f>КС2!B20</f>
        <v>Разбавитель для грунта Thinner 17</v>
      </c>
      <c r="C7" s="12" t="s">
        <v>24</v>
      </c>
      <c r="D7" s="34">
        <f>КС2!D20</f>
        <v>6.3336371200000023</v>
      </c>
      <c r="F7" s="31"/>
      <c r="G7" s="31"/>
    </row>
    <row r="8" spans="1:7" ht="18.75">
      <c r="A8" s="51">
        <v>3</v>
      </c>
      <c r="B8" s="36" t="str">
        <f>КС2!B21</f>
        <v>Финишное полиуретановое покрытие Hardtop</v>
      </c>
      <c r="C8" s="12" t="s">
        <v>24</v>
      </c>
      <c r="D8" s="35">
        <f>КС2!D21</f>
        <v>74.256435200000013</v>
      </c>
      <c r="F8" s="31"/>
      <c r="G8" s="31"/>
    </row>
    <row r="9" spans="1:7" ht="18.75">
      <c r="A9" s="51">
        <v>4</v>
      </c>
      <c r="B9" s="36" t="str">
        <f>КС2!B22</f>
        <v>Разбавитель для финишнего покрытия Thinner 10</v>
      </c>
      <c r="C9" s="12" t="s">
        <v>24</v>
      </c>
      <c r="D9" s="35">
        <f>КС2!D22</f>
        <v>3.7128217600000006</v>
      </c>
      <c r="F9" s="31"/>
      <c r="G9" s="31"/>
    </row>
    <row r="10" spans="1:7" ht="18.75">
      <c r="A10" s="174">
        <v>5</v>
      </c>
      <c r="B10" s="36" t="str">
        <f>КС2!B25</f>
        <v>Купершлак фр.0,5-2,5 мм</v>
      </c>
      <c r="C10" s="12" t="str">
        <f>КС2!C25</f>
        <v>тн</v>
      </c>
      <c r="D10" s="35">
        <f>КС2!D25</f>
        <v>19.110112000000004</v>
      </c>
      <c r="F10" s="31"/>
      <c r="G10" s="31"/>
    </row>
    <row r="11" spans="1:7" ht="18.75">
      <c r="A11" s="7"/>
      <c r="B11" s="7"/>
      <c r="C11" s="7"/>
      <c r="D11" s="7"/>
    </row>
    <row r="12" spans="1:7" ht="20.100000000000001" customHeight="1">
      <c r="A12" s="7"/>
      <c r="B12" s="223" t="s">
        <v>47</v>
      </c>
      <c r="C12" s="223"/>
      <c r="D12" s="223"/>
    </row>
    <row r="13" spans="1:7" ht="20.100000000000001" customHeight="1">
      <c r="A13" s="7"/>
      <c r="B13" s="54"/>
      <c r="C13" s="54"/>
      <c r="D13" s="54"/>
    </row>
    <row r="14" spans="1:7" ht="20.100000000000001" customHeight="1">
      <c r="A14" s="7"/>
      <c r="B14" s="54" t="s">
        <v>205</v>
      </c>
      <c r="C14" s="54"/>
      <c r="D14" s="54"/>
    </row>
    <row r="15" spans="1:7" ht="20.100000000000001" customHeight="1">
      <c r="A15" s="7"/>
      <c r="B15" s="55"/>
      <c r="C15" s="55"/>
      <c r="D15" s="55"/>
    </row>
    <row r="16" spans="1:7" ht="20.100000000000001" customHeight="1">
      <c r="A16" s="7"/>
      <c r="B16" s="223" t="s">
        <v>226</v>
      </c>
      <c r="C16" s="223"/>
      <c r="D16" s="223"/>
    </row>
  </sheetData>
  <mergeCells count="3">
    <mergeCell ref="A1:D2"/>
    <mergeCell ref="B12:D12"/>
    <mergeCell ref="B16:D16"/>
  </mergeCells>
  <pageMargins left="0.7" right="0.7" top="0.75" bottom="0.75" header="0.51180555555555496" footer="0.51180555555555496"/>
  <pageSetup paperSize="9" scale="9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1"/>
  <sheetViews>
    <sheetView topLeftCell="A28" zoomScaleNormal="100" workbookViewId="0">
      <selection activeCell="J34" sqref="J34"/>
    </sheetView>
  </sheetViews>
  <sheetFormatPr defaultColWidth="8.7109375" defaultRowHeight="15"/>
  <cols>
    <col min="3" max="3" width="13.28515625" customWidth="1"/>
    <col min="11" max="11" width="11.140625" customWidth="1"/>
  </cols>
  <sheetData>
    <row r="1" spans="1:11">
      <c r="I1" s="229" t="s">
        <v>48</v>
      </c>
      <c r="J1" s="229"/>
      <c r="K1" s="229"/>
    </row>
    <row r="2" spans="1:11">
      <c r="I2" s="229"/>
      <c r="J2" s="229"/>
      <c r="K2" s="229"/>
    </row>
    <row r="5" spans="1:11" ht="15" customHeight="1">
      <c r="A5" s="230" t="s">
        <v>0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</row>
    <row r="6" spans="1:11" ht="15" customHeight="1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</row>
    <row r="7" spans="1:11" ht="15" customHeight="1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230"/>
    </row>
    <row r="9" spans="1:11" ht="18.75">
      <c r="A9" s="231" t="s">
        <v>49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</row>
    <row r="11" spans="1:11" ht="18.75">
      <c r="A11" s="232" t="s">
        <v>50</v>
      </c>
      <c r="B11" s="232"/>
      <c r="C11" s="232"/>
      <c r="D11" s="232"/>
      <c r="E11" s="7"/>
      <c r="F11" s="7"/>
      <c r="G11" s="7"/>
      <c r="H11" s="7"/>
      <c r="I11" s="7"/>
      <c r="J11" s="7"/>
    </row>
    <row r="12" spans="1:11" ht="15" customHeight="1">
      <c r="A12" s="218" t="str">
        <f>CONCATENATE(result!B4,". ",result!B6)</f>
        <v>Трубопроводы технологические и арматура с изоляцией инв. № 004314. Цех слабой азотной кислоты. Отделение УКЛ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</row>
    <row r="13" spans="1:11" ht="15" customHeight="1">
      <c r="A13" s="218"/>
      <c r="B13" s="218"/>
      <c r="C13" s="218"/>
      <c r="D13" s="218"/>
      <c r="E13" s="218"/>
      <c r="F13" s="218"/>
      <c r="G13" s="218"/>
      <c r="H13" s="218"/>
      <c r="I13" s="218"/>
      <c r="J13" s="218"/>
      <c r="K13" s="218"/>
    </row>
    <row r="14" spans="1:11" ht="15" customHeight="1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</row>
    <row r="16" spans="1:11" ht="18.75">
      <c r="A16" s="227" t="s">
        <v>51</v>
      </c>
      <c r="B16" s="227"/>
      <c r="C16" s="227"/>
      <c r="D16" s="206" t="str">
        <f>result!B11</f>
        <v>ООО "Вертикаль"</v>
      </c>
      <c r="E16" s="206"/>
      <c r="F16" s="206"/>
      <c r="G16" s="206"/>
    </row>
    <row r="18" spans="1:11" ht="18.75">
      <c r="A18" s="228" t="s">
        <v>52</v>
      </c>
      <c r="B18" s="228"/>
      <c r="C18" s="228"/>
      <c r="D18" s="228"/>
      <c r="E18" s="228"/>
      <c r="F18" s="228"/>
      <c r="G18" s="228"/>
      <c r="H18" s="228"/>
      <c r="I18" s="228"/>
      <c r="J18" s="228"/>
      <c r="K18" s="228"/>
    </row>
    <row r="21" spans="1:11">
      <c r="A21" s="226" t="s">
        <v>53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</row>
    <row r="23" spans="1:11">
      <c r="A23" s="226" t="s">
        <v>53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</row>
    <row r="25" spans="1:11">
      <c r="A25" s="226" t="s">
        <v>53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</row>
    <row r="27" spans="1:11">
      <c r="A27" s="226" t="s">
        <v>53</v>
      </c>
      <c r="B27" s="226"/>
      <c r="C27" s="226"/>
      <c r="D27" s="226"/>
      <c r="E27" s="226"/>
      <c r="F27" s="226"/>
      <c r="G27" s="226"/>
      <c r="H27" s="226"/>
      <c r="I27" s="226"/>
      <c r="J27" s="226"/>
      <c r="K27" s="226"/>
    </row>
    <row r="29" spans="1:11">
      <c r="A29" s="226" t="s">
        <v>53</v>
      </c>
      <c r="B29" s="226"/>
      <c r="C29" s="226"/>
      <c r="D29" s="226"/>
      <c r="E29" s="226"/>
      <c r="F29" s="226"/>
      <c r="G29" s="226"/>
      <c r="H29" s="226"/>
      <c r="I29" s="226"/>
      <c r="J29" s="226"/>
      <c r="K29" s="226"/>
    </row>
    <row r="31" spans="1:11">
      <c r="A31" s="226" t="s">
        <v>53</v>
      </c>
      <c r="B31" s="226"/>
      <c r="C31" s="226"/>
      <c r="D31" s="226"/>
      <c r="E31" s="226"/>
      <c r="F31" s="226"/>
      <c r="G31" s="226"/>
      <c r="H31" s="226"/>
      <c r="I31" s="226"/>
      <c r="J31" s="226"/>
      <c r="K31" s="226"/>
    </row>
    <row r="33" spans="1:11" ht="33" customHeight="1"/>
    <row r="34" spans="1:11" ht="18.75">
      <c r="A34" s="56" t="s">
        <v>54</v>
      </c>
      <c r="B34" s="7"/>
      <c r="C34" s="7"/>
      <c r="D34" s="7"/>
      <c r="E34" s="7"/>
      <c r="F34" s="7"/>
      <c r="G34" s="224" t="s">
        <v>55</v>
      </c>
      <c r="H34" s="224"/>
      <c r="I34" s="224"/>
      <c r="J34" s="56" t="s">
        <v>206</v>
      </c>
      <c r="K34" s="7"/>
    </row>
    <row r="35" spans="1:11" ht="18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ht="18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ht="18.75">
      <c r="A37" s="56" t="s">
        <v>56</v>
      </c>
      <c r="B37" s="7"/>
      <c r="C37" s="7"/>
      <c r="D37" s="7"/>
      <c r="E37" s="7"/>
      <c r="F37" s="7"/>
      <c r="G37" s="224" t="s">
        <v>55</v>
      </c>
      <c r="H37" s="224"/>
      <c r="I37" s="224"/>
      <c r="J37" s="56" t="s">
        <v>57</v>
      </c>
      <c r="K37" s="7"/>
    </row>
    <row r="38" spans="1:11" ht="18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ht="18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ht="38.25" customHeight="1">
      <c r="A40" s="225" t="s">
        <v>58</v>
      </c>
      <c r="B40" s="225"/>
      <c r="C40" s="225"/>
      <c r="D40" s="225"/>
      <c r="E40" s="225"/>
      <c r="F40" s="225"/>
      <c r="G40" s="224" t="s">
        <v>55</v>
      </c>
      <c r="H40" s="224"/>
      <c r="I40" s="224"/>
      <c r="J40" s="56" t="s">
        <v>59</v>
      </c>
      <c r="K40" s="7"/>
    </row>
    <row r="41" spans="1:11" ht="18.75">
      <c r="A41" s="56"/>
      <c r="B41" s="7"/>
      <c r="C41" s="7"/>
      <c r="D41" s="7"/>
      <c r="E41" s="7"/>
      <c r="F41" s="7"/>
      <c r="G41" s="7"/>
      <c r="H41" s="7"/>
      <c r="I41" s="7"/>
      <c r="J41" s="7"/>
      <c r="K41" s="7"/>
    </row>
  </sheetData>
  <mergeCells count="17">
    <mergeCell ref="A16:C16"/>
    <mergeCell ref="A18:K18"/>
    <mergeCell ref="A21:K21"/>
    <mergeCell ref="A23:K23"/>
    <mergeCell ref="I1:K2"/>
    <mergeCell ref="A5:K7"/>
    <mergeCell ref="A9:K9"/>
    <mergeCell ref="A11:D11"/>
    <mergeCell ref="A12:K14"/>
    <mergeCell ref="G37:I37"/>
    <mergeCell ref="A40:F40"/>
    <mergeCell ref="G40:I40"/>
    <mergeCell ref="A25:K25"/>
    <mergeCell ref="A27:K27"/>
    <mergeCell ref="A29:K29"/>
    <mergeCell ref="A31:K31"/>
    <mergeCell ref="G34:I34"/>
  </mergeCells>
  <pageMargins left="0.7" right="0.7" top="0.75" bottom="0.75" header="0.51180555555555496" footer="0.51180555555555496"/>
  <pageSetup paperSize="9" scale="8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zoomScaleNormal="100" workbookViewId="0">
      <selection sqref="A1:J2"/>
    </sheetView>
  </sheetViews>
  <sheetFormatPr defaultColWidth="8.7109375" defaultRowHeight="15"/>
  <cols>
    <col min="1" max="1" width="7.42578125" customWidth="1"/>
    <col min="2" max="2" width="57.42578125" customWidth="1"/>
    <col min="3" max="3" width="14.85546875" customWidth="1"/>
    <col min="4" max="4" width="14.7109375" customWidth="1"/>
    <col min="5" max="5" width="13.7109375" customWidth="1"/>
    <col min="6" max="6" width="12.5703125" customWidth="1"/>
    <col min="7" max="7" width="12" customWidth="1"/>
    <col min="8" max="8" width="12.42578125" customWidth="1"/>
    <col min="9" max="9" width="23.28515625" customWidth="1"/>
    <col min="10" max="10" width="10.85546875" customWidth="1"/>
  </cols>
  <sheetData>
    <row r="1" spans="1:10" ht="15" customHeight="1">
      <c r="A1" s="237" t="str">
        <f>CONCATENATE("Расчет выработки за ",result!E13," приложение к акту № ",result!E17)</f>
        <v xml:space="preserve">Расчет выработки за  приложение к акту № 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0" ht="15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</row>
    <row r="4" spans="1:10" ht="50.25" customHeight="1">
      <c r="A4" s="238" t="s">
        <v>60</v>
      </c>
      <c r="B4" s="238" t="s">
        <v>61</v>
      </c>
      <c r="C4" s="238" t="s">
        <v>62</v>
      </c>
      <c r="D4" s="238" t="s">
        <v>63</v>
      </c>
      <c r="E4" s="238" t="s">
        <v>64</v>
      </c>
      <c r="F4" s="238" t="s">
        <v>65</v>
      </c>
      <c r="G4" s="238" t="s">
        <v>66</v>
      </c>
      <c r="H4" s="238" t="s">
        <v>67</v>
      </c>
      <c r="I4" s="238" t="s">
        <v>68</v>
      </c>
      <c r="J4" s="238" t="s">
        <v>69</v>
      </c>
    </row>
    <row r="5" spans="1:10">
      <c r="A5" s="238"/>
      <c r="B5" s="238"/>
      <c r="C5" s="238"/>
      <c r="D5" s="238"/>
      <c r="E5" s="238"/>
      <c r="F5" s="238"/>
      <c r="G5" s="238"/>
      <c r="H5" s="238"/>
      <c r="I5" s="238"/>
      <c r="J5" s="238"/>
    </row>
    <row r="6" spans="1:10">
      <c r="A6" s="57">
        <v>1</v>
      </c>
      <c r="B6" s="58">
        <v>2</v>
      </c>
      <c r="C6" s="57">
        <v>3</v>
      </c>
      <c r="D6" s="57">
        <v>4</v>
      </c>
      <c r="E6" s="57">
        <v>5</v>
      </c>
      <c r="F6" s="57">
        <v>6</v>
      </c>
      <c r="G6" s="57">
        <v>7</v>
      </c>
      <c r="H6" s="57">
        <v>8</v>
      </c>
      <c r="I6" s="57">
        <v>9</v>
      </c>
      <c r="J6" s="57">
        <v>10</v>
      </c>
    </row>
    <row r="7" spans="1:10" ht="40.5" customHeight="1">
      <c r="A7" s="235"/>
      <c r="B7" s="59" t="str">
        <f>CONCATENATE(result!B6," ",result!B5)</f>
        <v>Цех слабой азотной кислоты. Отделение УКЛ Ремонт антикоррозийной защиты трубопроводов ОВ НК с северо-западной стороны корп. 482</v>
      </c>
      <c r="C7" s="234" t="str">
        <f>result!B2</f>
        <v>20/1-1030-Р</v>
      </c>
      <c r="D7" s="233">
        <f>КС2!F39/1000</f>
        <v>650.82679199999995</v>
      </c>
      <c r="E7" s="233">
        <f>(КС2!F17+КС2!F26+КС2!F28+КС2!F33)/1000</f>
        <v>419.25328999999999</v>
      </c>
      <c r="F7" s="236">
        <f>ТАБЕЛЬ!AI8+ТАБЕЛЬ!BR8</f>
        <v>76</v>
      </c>
      <c r="G7" s="233">
        <f>E7/F7</f>
        <v>5.516490657894737</v>
      </c>
      <c r="H7" s="233">
        <f>G7*22-80</f>
        <v>41.362794473684218</v>
      </c>
      <c r="I7" s="234" t="str">
        <f>result!B11</f>
        <v>ООО "Вертикаль"</v>
      </c>
      <c r="J7" s="235"/>
    </row>
    <row r="8" spans="1:10" ht="37.5">
      <c r="A8" s="235"/>
      <c r="B8" s="60" t="str">
        <f>result!B4</f>
        <v>Трубопроводы технологические и арматура с изоляцией инв. № 004314</v>
      </c>
      <c r="C8" s="234"/>
      <c r="D8" s="233"/>
      <c r="E8" s="233"/>
      <c r="F8" s="236"/>
      <c r="G8" s="233"/>
      <c r="H8" s="233"/>
      <c r="I8" s="234"/>
      <c r="J8" s="235"/>
    </row>
    <row r="9" spans="1:10" ht="18.75">
      <c r="A9" s="53"/>
      <c r="B9" s="59"/>
      <c r="C9" s="61"/>
      <c r="D9" s="62"/>
      <c r="E9" s="62"/>
      <c r="F9" s="62"/>
      <c r="G9" s="62"/>
      <c r="H9" s="62"/>
      <c r="I9" s="61"/>
      <c r="J9" s="53"/>
    </row>
    <row r="10" spans="1:10" ht="15" customHeight="1">
      <c r="A10" s="63"/>
      <c r="B10" s="64"/>
      <c r="C10" s="63"/>
      <c r="D10" s="63"/>
      <c r="E10" s="63"/>
      <c r="F10" s="63"/>
      <c r="G10" s="63"/>
      <c r="H10" s="63"/>
      <c r="I10" s="63"/>
      <c r="J10" s="63"/>
    </row>
    <row r="11" spans="1:10" ht="15" customHeight="1">
      <c r="B11" s="65" t="e">
        <f>CONCATENATE(result!#REF!," ",result!B11)</f>
        <v>#REF!</v>
      </c>
      <c r="D11" s="65" t="str">
        <f>result!B13</f>
        <v>Тимашев Р.Ю.</v>
      </c>
      <c r="E11" s="65"/>
      <c r="F11" s="65"/>
    </row>
  </sheetData>
  <mergeCells count="20">
    <mergeCell ref="A1:J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G7:G8"/>
    <mergeCell ref="H7:H8"/>
    <mergeCell ref="I7:I8"/>
    <mergeCell ref="J7:J8"/>
    <mergeCell ref="A7:A8"/>
    <mergeCell ref="C7:C8"/>
    <mergeCell ref="D7:D8"/>
    <mergeCell ref="E7:E8"/>
    <mergeCell ref="F7:F8"/>
  </mergeCells>
  <pageMargins left="0.7" right="0.7" top="0.75" bottom="0.75" header="0.51180555555555496" footer="0.51180555555555496"/>
  <pageSetup paperSize="9" scale="7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J40"/>
  <sheetViews>
    <sheetView zoomScaleNormal="100" workbookViewId="0">
      <selection activeCell="D5" sqref="D5"/>
    </sheetView>
  </sheetViews>
  <sheetFormatPr defaultColWidth="9.140625" defaultRowHeight="18.75"/>
  <cols>
    <col min="1" max="1" width="24.7109375" style="67" customWidth="1"/>
    <col min="2" max="2" width="98.140625" style="170" customWidth="1"/>
    <col min="3" max="1024" width="9.140625" style="170"/>
  </cols>
  <sheetData>
    <row r="1" spans="1:4">
      <c r="A1" s="205"/>
      <c r="B1" s="204" t="s">
        <v>231</v>
      </c>
    </row>
    <row r="2" spans="1:4">
      <c r="A2" s="50" t="s">
        <v>176</v>
      </c>
      <c r="B2" s="201" t="s">
        <v>211</v>
      </c>
    </row>
    <row r="3" spans="1:4">
      <c r="A3" s="50" t="s">
        <v>177</v>
      </c>
      <c r="B3" s="202" t="s">
        <v>212</v>
      </c>
    </row>
    <row r="4" spans="1:4">
      <c r="A4" s="50" t="s">
        <v>178</v>
      </c>
      <c r="B4" s="199" t="s">
        <v>203</v>
      </c>
    </row>
    <row r="5" spans="1:4" ht="37.5">
      <c r="A5" s="50" t="s">
        <v>183</v>
      </c>
      <c r="B5" s="199" t="s">
        <v>227</v>
      </c>
    </row>
    <row r="6" spans="1:4">
      <c r="A6" s="50" t="s">
        <v>184</v>
      </c>
      <c r="B6" s="201" t="s">
        <v>204</v>
      </c>
    </row>
    <row r="7" spans="1:4">
      <c r="A7" s="50" t="s">
        <v>233</v>
      </c>
      <c r="B7" s="201"/>
    </row>
    <row r="8" spans="1:4">
      <c r="A8" s="50" t="s">
        <v>234</v>
      </c>
      <c r="B8" s="201"/>
    </row>
    <row r="9" spans="1:4">
      <c r="A9" s="172"/>
    </row>
    <row r="10" spans="1:4">
      <c r="A10" s="205"/>
      <c r="B10" s="204" t="s">
        <v>230</v>
      </c>
    </row>
    <row r="11" spans="1:4">
      <c r="A11" s="50" t="s">
        <v>230</v>
      </c>
      <c r="B11" s="201" t="s">
        <v>179</v>
      </c>
    </row>
    <row r="12" spans="1:4" ht="37.5">
      <c r="A12" s="50" t="s">
        <v>180</v>
      </c>
      <c r="B12" s="201" t="s">
        <v>175</v>
      </c>
    </row>
    <row r="13" spans="1:4" ht="37.5">
      <c r="A13" s="50" t="s">
        <v>181</v>
      </c>
      <c r="B13" s="201" t="s">
        <v>182</v>
      </c>
      <c r="D13" s="67"/>
    </row>
    <row r="14" spans="1:4">
      <c r="A14" s="50" t="s">
        <v>256</v>
      </c>
      <c r="B14" s="201"/>
      <c r="D14" s="200"/>
    </row>
    <row r="15" spans="1:4">
      <c r="A15" s="50" t="s">
        <v>117</v>
      </c>
      <c r="B15" s="201">
        <v>6732186379</v>
      </c>
      <c r="D15" s="67"/>
    </row>
    <row r="16" spans="1:4">
      <c r="A16" s="50" t="s">
        <v>114</v>
      </c>
      <c r="B16" s="201" t="s">
        <v>185</v>
      </c>
      <c r="D16" s="67"/>
    </row>
    <row r="17" spans="1:19">
      <c r="A17" s="50" t="s">
        <v>118</v>
      </c>
      <c r="B17" s="201">
        <v>673201001</v>
      </c>
      <c r="D17" s="67"/>
    </row>
    <row r="18" spans="1:19">
      <c r="A18" s="50" t="s">
        <v>186</v>
      </c>
      <c r="B18" s="202" t="s">
        <v>187</v>
      </c>
    </row>
    <row r="19" spans="1:19" ht="17.850000000000001" customHeight="1">
      <c r="A19" s="50" t="s">
        <v>190</v>
      </c>
      <c r="B19" s="203" t="s">
        <v>191</v>
      </c>
    </row>
    <row r="20" spans="1:19">
      <c r="A20" s="50" t="s">
        <v>192</v>
      </c>
      <c r="B20" s="203" t="s">
        <v>193</v>
      </c>
    </row>
    <row r="21" spans="1:19">
      <c r="A21" s="50" t="s">
        <v>188</v>
      </c>
      <c r="B21" s="199" t="s">
        <v>189</v>
      </c>
    </row>
    <row r="22" spans="1:19">
      <c r="A22" s="50" t="s">
        <v>253</v>
      </c>
      <c r="B22" s="201" t="s">
        <v>254</v>
      </c>
    </row>
    <row r="23" spans="1:19">
      <c r="A23" s="172"/>
    </row>
    <row r="24" spans="1:19">
      <c r="A24" s="205"/>
      <c r="B24" s="204" t="s">
        <v>232</v>
      </c>
    </row>
    <row r="25" spans="1:19">
      <c r="A25" s="50" t="s">
        <v>235</v>
      </c>
      <c r="B25" s="201"/>
    </row>
    <row r="26" spans="1:19">
      <c r="A26" s="50" t="s">
        <v>232</v>
      </c>
      <c r="B26" s="201"/>
    </row>
    <row r="27" spans="1:19">
      <c r="A27" s="50" t="s">
        <v>256</v>
      </c>
      <c r="B27" s="201"/>
    </row>
    <row r="28" spans="1:19">
      <c r="A28" s="50" t="s">
        <v>117</v>
      </c>
      <c r="B28" s="201"/>
    </row>
    <row r="29" spans="1:19">
      <c r="A29" s="50" t="s">
        <v>114</v>
      </c>
      <c r="B29" s="20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</row>
    <row r="30" spans="1:19">
      <c r="A30" s="50" t="s">
        <v>118</v>
      </c>
      <c r="B30" s="201"/>
    </row>
    <row r="31" spans="1:19">
      <c r="A31" s="50" t="s">
        <v>186</v>
      </c>
      <c r="B31" s="20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</row>
    <row r="32" spans="1:19">
      <c r="A32" s="50" t="s">
        <v>190</v>
      </c>
      <c r="B32" s="201"/>
    </row>
    <row r="33" spans="1:19">
      <c r="A33" s="50" t="s">
        <v>192</v>
      </c>
      <c r="B33" s="201"/>
    </row>
    <row r="34" spans="1:19" ht="20.25" customHeight="1">
      <c r="A34" s="50" t="s">
        <v>188</v>
      </c>
      <c r="B34" s="20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</row>
    <row r="35" spans="1:19" ht="20.25" customHeight="1">
      <c r="A35" s="200" t="s">
        <v>253</v>
      </c>
      <c r="B35" s="171" t="s">
        <v>255</v>
      </c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</row>
    <row r="36" spans="1:19" ht="15" customHeight="1"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</row>
    <row r="37" spans="1:19" ht="15" customHeight="1"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</row>
    <row r="40" spans="1:19" ht="38.25" customHeight="1">
      <c r="A40" s="172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R13"/>
  <sheetViews>
    <sheetView zoomScaleNormal="100" workbookViewId="0">
      <selection activeCell="S12" sqref="S12:AC12"/>
    </sheetView>
  </sheetViews>
  <sheetFormatPr defaultColWidth="8.7109375" defaultRowHeight="15"/>
  <cols>
    <col min="1" max="1" width="5.5703125" customWidth="1"/>
    <col min="2" max="3" width="20.140625" customWidth="1"/>
    <col min="4" max="34" width="3.28515625" customWidth="1"/>
    <col min="35" max="35" width="8.42578125" customWidth="1"/>
    <col min="37" max="37" width="5" customWidth="1"/>
    <col min="38" max="38" width="17.85546875" customWidth="1"/>
    <col min="39" max="39" width="16.7109375" customWidth="1"/>
    <col min="40" max="69" width="3.28515625" customWidth="1"/>
  </cols>
  <sheetData>
    <row r="1" spans="1:70" ht="31.5" customHeight="1">
      <c r="A1" s="239" t="s">
        <v>70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68"/>
      <c r="AK1" s="66"/>
      <c r="AL1" s="239" t="s">
        <v>70</v>
      </c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</row>
    <row r="2" spans="1:70" ht="23.25" customHeight="1">
      <c r="A2" s="246" t="str">
        <f>result!B4</f>
        <v>Трубопроводы технологические и арматура с изоляцией инв. № 004314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68"/>
      <c r="AK2" s="66"/>
      <c r="AL2" s="246" t="str">
        <f>A2</f>
        <v>Трубопроводы технологические и арматура с изоляцией инв. № 004314</v>
      </c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</row>
    <row r="3" spans="1:70" ht="18.75">
      <c r="A3" s="239" t="str">
        <f>CONCATENATE(result!E13," ",result!E15)</f>
        <v xml:space="preserve"> 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68"/>
      <c r="AK3" s="247" t="s">
        <v>209</v>
      </c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  <c r="BJ3" s="247"/>
      <c r="BK3" s="247"/>
      <c r="BL3" s="247"/>
      <c r="BM3" s="247"/>
      <c r="BN3" s="247"/>
      <c r="BO3" s="247"/>
      <c r="BP3" s="247"/>
      <c r="BQ3" s="247"/>
      <c r="BR3" s="247"/>
    </row>
    <row r="4" spans="1:70" ht="57" customHeight="1">
      <c r="A4" s="243"/>
      <c r="B4" s="244" t="s">
        <v>71</v>
      </c>
      <c r="C4" s="243" t="s">
        <v>72</v>
      </c>
      <c r="D4" s="244" t="s">
        <v>73</v>
      </c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69" t="s">
        <v>74</v>
      </c>
      <c r="AJ4" s="70"/>
      <c r="AK4" s="243"/>
      <c r="AL4" s="244" t="s">
        <v>71</v>
      </c>
      <c r="AM4" s="243" t="s">
        <v>72</v>
      </c>
      <c r="AN4" s="244" t="s">
        <v>73</v>
      </c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69" t="s">
        <v>74</v>
      </c>
    </row>
    <row r="5" spans="1:70" ht="15.75" customHeight="1">
      <c r="A5" s="243"/>
      <c r="B5" s="244"/>
      <c r="C5" s="243"/>
      <c r="D5" s="71">
        <v>1</v>
      </c>
      <c r="E5" s="71">
        <v>2</v>
      </c>
      <c r="F5" s="71">
        <v>3</v>
      </c>
      <c r="G5" s="71">
        <v>4</v>
      </c>
      <c r="H5" s="71">
        <v>5</v>
      </c>
      <c r="I5" s="71">
        <v>6</v>
      </c>
      <c r="J5" s="71">
        <v>7</v>
      </c>
      <c r="K5" s="71">
        <v>8</v>
      </c>
      <c r="L5" s="71">
        <v>9</v>
      </c>
      <c r="M5" s="71">
        <v>10</v>
      </c>
      <c r="N5" s="71">
        <v>11</v>
      </c>
      <c r="O5" s="72">
        <v>12</v>
      </c>
      <c r="P5" s="71">
        <v>13</v>
      </c>
      <c r="Q5" s="71">
        <v>14</v>
      </c>
      <c r="R5" s="71">
        <v>15</v>
      </c>
      <c r="S5" s="71">
        <v>16</v>
      </c>
      <c r="T5" s="71">
        <v>17</v>
      </c>
      <c r="U5" s="71">
        <v>18</v>
      </c>
      <c r="V5" s="71">
        <v>19</v>
      </c>
      <c r="W5" s="71">
        <v>20</v>
      </c>
      <c r="X5" s="71">
        <v>21</v>
      </c>
      <c r="Y5" s="71">
        <v>22</v>
      </c>
      <c r="Z5" s="71">
        <v>23</v>
      </c>
      <c r="AA5" s="71">
        <v>24</v>
      </c>
      <c r="AB5" s="71">
        <v>25</v>
      </c>
      <c r="AC5" s="71">
        <v>26</v>
      </c>
      <c r="AD5" s="71">
        <v>27</v>
      </c>
      <c r="AE5" s="71">
        <v>28</v>
      </c>
      <c r="AF5" s="71">
        <v>29</v>
      </c>
      <c r="AG5" s="71">
        <v>30</v>
      </c>
      <c r="AH5" s="71">
        <v>31</v>
      </c>
      <c r="AI5" s="73"/>
      <c r="AJ5" s="68"/>
      <c r="AK5" s="243"/>
      <c r="AL5" s="244"/>
      <c r="AM5" s="243"/>
      <c r="AN5" s="71">
        <v>1</v>
      </c>
      <c r="AO5" s="71">
        <v>2</v>
      </c>
      <c r="AP5" s="71">
        <v>3</v>
      </c>
      <c r="AQ5" s="71">
        <v>4</v>
      </c>
      <c r="AR5" s="71">
        <v>5</v>
      </c>
      <c r="AS5" s="71">
        <v>6</v>
      </c>
      <c r="AT5" s="71">
        <v>7</v>
      </c>
      <c r="AU5" s="71">
        <v>8</v>
      </c>
      <c r="AV5" s="71">
        <v>9</v>
      </c>
      <c r="AW5" s="71">
        <v>10</v>
      </c>
      <c r="AX5" s="71">
        <v>11</v>
      </c>
      <c r="AY5" s="72">
        <v>12</v>
      </c>
      <c r="AZ5" s="71">
        <v>13</v>
      </c>
      <c r="BA5" s="71">
        <v>14</v>
      </c>
      <c r="BB5" s="71">
        <v>15</v>
      </c>
      <c r="BC5" s="71">
        <v>16</v>
      </c>
      <c r="BD5" s="71">
        <v>17</v>
      </c>
      <c r="BE5" s="71">
        <v>18</v>
      </c>
      <c r="BF5" s="71">
        <v>19</v>
      </c>
      <c r="BG5" s="71">
        <v>20</v>
      </c>
      <c r="BH5" s="71">
        <v>21</v>
      </c>
      <c r="BI5" s="71">
        <v>22</v>
      </c>
      <c r="BJ5" s="71">
        <v>23</v>
      </c>
      <c r="BK5" s="71">
        <v>24</v>
      </c>
      <c r="BL5" s="71">
        <v>25</v>
      </c>
      <c r="BM5" s="71">
        <v>26</v>
      </c>
      <c r="BN5" s="71">
        <v>27</v>
      </c>
      <c r="BO5" s="71">
        <v>28</v>
      </c>
      <c r="BP5" s="71">
        <v>29</v>
      </c>
      <c r="BQ5" s="71">
        <v>30</v>
      </c>
      <c r="BR5" s="73"/>
    </row>
    <row r="6" spans="1:70" ht="30" customHeight="1">
      <c r="A6" s="74"/>
      <c r="B6" s="75" t="s">
        <v>75</v>
      </c>
      <c r="C6" s="57" t="s">
        <v>77</v>
      </c>
      <c r="D6" s="76">
        <v>8</v>
      </c>
      <c r="E6" s="76">
        <v>8</v>
      </c>
      <c r="F6" s="76" t="s">
        <v>76</v>
      </c>
      <c r="G6" s="76">
        <v>8</v>
      </c>
      <c r="H6" s="76">
        <v>8</v>
      </c>
      <c r="I6" s="76">
        <v>8</v>
      </c>
      <c r="J6" s="76">
        <v>8</v>
      </c>
      <c r="K6" s="76">
        <v>8</v>
      </c>
      <c r="L6" s="76">
        <v>8</v>
      </c>
      <c r="M6" s="76" t="s">
        <v>76</v>
      </c>
      <c r="N6" s="76">
        <v>8</v>
      </c>
      <c r="O6" s="76">
        <v>8</v>
      </c>
      <c r="P6" s="76">
        <v>8</v>
      </c>
      <c r="Q6" s="76">
        <v>8</v>
      </c>
      <c r="R6" s="76">
        <v>8</v>
      </c>
      <c r="S6" s="76">
        <v>8</v>
      </c>
      <c r="T6" s="76" t="s">
        <v>76</v>
      </c>
      <c r="U6" s="76">
        <v>8</v>
      </c>
      <c r="V6" s="76">
        <v>8</v>
      </c>
      <c r="W6" s="76">
        <v>8</v>
      </c>
      <c r="X6" s="76">
        <v>8</v>
      </c>
      <c r="Y6" s="76">
        <v>8</v>
      </c>
      <c r="Z6" s="76">
        <v>8</v>
      </c>
      <c r="AA6" s="76" t="s">
        <v>76</v>
      </c>
      <c r="AB6" s="76">
        <v>8</v>
      </c>
      <c r="AC6" s="76">
        <v>8</v>
      </c>
      <c r="AD6" s="76">
        <v>8</v>
      </c>
      <c r="AE6" s="76">
        <v>8</v>
      </c>
      <c r="AF6" s="76">
        <v>8</v>
      </c>
      <c r="AG6" s="76">
        <v>8</v>
      </c>
      <c r="AH6" s="76" t="s">
        <v>76</v>
      </c>
      <c r="AI6" s="77">
        <f>SUM(D6:AH6)/8</f>
        <v>26</v>
      </c>
      <c r="AJ6" s="68"/>
      <c r="AK6" s="74">
        <v>1</v>
      </c>
      <c r="AL6" s="75" t="s">
        <v>75</v>
      </c>
      <c r="AM6" s="57" t="s">
        <v>77</v>
      </c>
      <c r="AN6" s="76" t="s">
        <v>76</v>
      </c>
      <c r="AO6" s="76" t="s">
        <v>76</v>
      </c>
      <c r="AP6" s="76" t="s">
        <v>76</v>
      </c>
      <c r="AQ6" s="76" t="s">
        <v>76</v>
      </c>
      <c r="AR6" s="76" t="s">
        <v>76</v>
      </c>
      <c r="AS6" s="76" t="s">
        <v>76</v>
      </c>
      <c r="AT6" s="76" t="s">
        <v>76</v>
      </c>
      <c r="AU6" s="76" t="s">
        <v>76</v>
      </c>
      <c r="AV6" s="76" t="s">
        <v>76</v>
      </c>
      <c r="AW6" s="76" t="s">
        <v>76</v>
      </c>
      <c r="AX6" s="76" t="s">
        <v>76</v>
      </c>
      <c r="AY6" s="76" t="s">
        <v>76</v>
      </c>
      <c r="AZ6" s="76" t="s">
        <v>76</v>
      </c>
      <c r="BA6" s="76" t="s">
        <v>76</v>
      </c>
      <c r="BB6" s="76" t="s">
        <v>76</v>
      </c>
      <c r="BC6" s="76" t="s">
        <v>76</v>
      </c>
      <c r="BD6" s="76">
        <v>8</v>
      </c>
      <c r="BE6" s="76">
        <v>8</v>
      </c>
      <c r="BF6" s="76" t="s">
        <v>76</v>
      </c>
      <c r="BG6" s="76">
        <v>8</v>
      </c>
      <c r="BH6" s="76">
        <v>8</v>
      </c>
      <c r="BI6" s="76">
        <v>8</v>
      </c>
      <c r="BJ6" s="76">
        <v>8</v>
      </c>
      <c r="BK6" s="76">
        <v>8</v>
      </c>
      <c r="BL6" s="76">
        <v>8</v>
      </c>
      <c r="BM6" s="76" t="s">
        <v>76</v>
      </c>
      <c r="BN6" s="76">
        <v>8</v>
      </c>
      <c r="BO6" s="76">
        <v>8</v>
      </c>
      <c r="BP6" s="76">
        <v>8</v>
      </c>
      <c r="BQ6" s="76">
        <v>8</v>
      </c>
      <c r="BR6" s="77">
        <f>SUM(AN6:BQ6)/8</f>
        <v>12</v>
      </c>
    </row>
    <row r="7" spans="1:70" ht="30" customHeight="1">
      <c r="A7" s="74"/>
      <c r="B7" s="78" t="s">
        <v>207</v>
      </c>
      <c r="C7" s="57" t="s">
        <v>77</v>
      </c>
      <c r="D7" s="76">
        <v>8</v>
      </c>
      <c r="E7" s="76">
        <v>8</v>
      </c>
      <c r="F7" s="76" t="s">
        <v>76</v>
      </c>
      <c r="G7" s="76">
        <v>8</v>
      </c>
      <c r="H7" s="76">
        <v>8</v>
      </c>
      <c r="I7" s="76">
        <v>8</v>
      </c>
      <c r="J7" s="76">
        <v>8</v>
      </c>
      <c r="K7" s="76">
        <v>8</v>
      </c>
      <c r="L7" s="76">
        <v>8</v>
      </c>
      <c r="M7" s="76" t="s">
        <v>76</v>
      </c>
      <c r="N7" s="76">
        <v>8</v>
      </c>
      <c r="O7" s="76">
        <v>8</v>
      </c>
      <c r="P7" s="76">
        <v>8</v>
      </c>
      <c r="Q7" s="76">
        <v>8</v>
      </c>
      <c r="R7" s="76">
        <v>8</v>
      </c>
      <c r="S7" s="76">
        <v>8</v>
      </c>
      <c r="T7" s="76" t="s">
        <v>76</v>
      </c>
      <c r="U7" s="76">
        <v>8</v>
      </c>
      <c r="V7" s="76">
        <v>8</v>
      </c>
      <c r="W7" s="76">
        <v>8</v>
      </c>
      <c r="X7" s="76">
        <v>8</v>
      </c>
      <c r="Y7" s="76">
        <v>8</v>
      </c>
      <c r="Z7" s="76">
        <v>8</v>
      </c>
      <c r="AA7" s="76" t="s">
        <v>76</v>
      </c>
      <c r="AB7" s="76">
        <v>8</v>
      </c>
      <c r="AC7" s="76">
        <v>8</v>
      </c>
      <c r="AD7" s="76">
        <v>8</v>
      </c>
      <c r="AE7" s="76">
        <v>8</v>
      </c>
      <c r="AF7" s="76">
        <v>8</v>
      </c>
      <c r="AG7" s="76">
        <v>8</v>
      </c>
      <c r="AH7" s="76" t="s">
        <v>76</v>
      </c>
      <c r="AI7" s="77">
        <f>SUM(D7:AH7)/8</f>
        <v>26</v>
      </c>
      <c r="AJ7" s="68"/>
      <c r="AK7" s="74">
        <v>2</v>
      </c>
      <c r="AL7" s="175" t="s">
        <v>207</v>
      </c>
      <c r="AM7" s="57" t="s">
        <v>77</v>
      </c>
      <c r="AN7" s="76" t="s">
        <v>76</v>
      </c>
      <c r="AO7" s="76" t="s">
        <v>76</v>
      </c>
      <c r="AP7" s="76" t="s">
        <v>76</v>
      </c>
      <c r="AQ7" s="76" t="s">
        <v>76</v>
      </c>
      <c r="AR7" s="76" t="s">
        <v>76</v>
      </c>
      <c r="AS7" s="76" t="s">
        <v>76</v>
      </c>
      <c r="AT7" s="76" t="s">
        <v>76</v>
      </c>
      <c r="AU7" s="76" t="s">
        <v>76</v>
      </c>
      <c r="AV7" s="76" t="s">
        <v>76</v>
      </c>
      <c r="AW7" s="76" t="s">
        <v>76</v>
      </c>
      <c r="AX7" s="76" t="s">
        <v>76</v>
      </c>
      <c r="AY7" s="76" t="s">
        <v>76</v>
      </c>
      <c r="AZ7" s="76" t="s">
        <v>76</v>
      </c>
      <c r="BA7" s="76" t="s">
        <v>76</v>
      </c>
      <c r="BB7" s="76" t="s">
        <v>76</v>
      </c>
      <c r="BC7" s="76" t="s">
        <v>76</v>
      </c>
      <c r="BD7" s="76">
        <v>8</v>
      </c>
      <c r="BE7" s="76">
        <v>8</v>
      </c>
      <c r="BF7" s="76" t="s">
        <v>76</v>
      </c>
      <c r="BG7" s="76">
        <v>8</v>
      </c>
      <c r="BH7" s="76">
        <v>8</v>
      </c>
      <c r="BI7" s="76">
        <v>8</v>
      </c>
      <c r="BJ7" s="76">
        <v>8</v>
      </c>
      <c r="BK7" s="76">
        <v>8</v>
      </c>
      <c r="BL7" s="76">
        <v>8</v>
      </c>
      <c r="BM7" s="76" t="s">
        <v>76</v>
      </c>
      <c r="BN7" s="76">
        <v>8</v>
      </c>
      <c r="BO7" s="76">
        <v>8</v>
      </c>
      <c r="BP7" s="76">
        <v>8</v>
      </c>
      <c r="BQ7" s="76">
        <v>8</v>
      </c>
      <c r="BR7" s="77">
        <f>SUM(AN7:BQ7)/8</f>
        <v>12</v>
      </c>
    </row>
    <row r="8" spans="1:70" ht="18" customHeight="1">
      <c r="A8" s="66"/>
      <c r="B8" s="79"/>
      <c r="C8" s="79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31"/>
      <c r="Q8" s="31"/>
      <c r="R8" s="31"/>
      <c r="S8" s="31"/>
      <c r="T8" s="31"/>
      <c r="U8" s="31"/>
      <c r="V8" s="31"/>
      <c r="Y8" s="240" t="s">
        <v>78</v>
      </c>
      <c r="Z8" s="240"/>
      <c r="AA8" s="240"/>
      <c r="AB8" s="240"/>
      <c r="AC8" s="240"/>
      <c r="AD8" s="240"/>
      <c r="AE8" s="240"/>
      <c r="AF8" s="240"/>
      <c r="AG8" s="240"/>
      <c r="AH8" s="240"/>
      <c r="AI8" s="81">
        <f>SUM(AI6:AI7)</f>
        <v>52</v>
      </c>
      <c r="AJ8" s="68"/>
      <c r="AK8" s="66"/>
      <c r="AL8" s="79"/>
      <c r="AM8" s="79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31"/>
      <c r="BA8" s="31"/>
      <c r="BB8" s="31"/>
      <c r="BC8" s="31"/>
      <c r="BD8" s="31"/>
      <c r="BE8" s="31"/>
      <c r="BF8" s="31"/>
      <c r="BI8" s="240" t="s">
        <v>78</v>
      </c>
      <c r="BJ8" s="240"/>
      <c r="BK8" s="240"/>
      <c r="BL8" s="240"/>
      <c r="BM8" s="240"/>
      <c r="BN8" s="240"/>
      <c r="BO8" s="240"/>
      <c r="BP8" s="240"/>
      <c r="BQ8" s="240"/>
      <c r="BR8" s="81">
        <f>SUM(BR6:BR7)</f>
        <v>24</v>
      </c>
    </row>
    <row r="9" spans="1:70" ht="18" customHeight="1">
      <c r="A9" s="66"/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31"/>
      <c r="Q9" s="31"/>
      <c r="R9" s="31"/>
      <c r="S9" s="31"/>
      <c r="T9" s="31"/>
      <c r="U9" s="31"/>
      <c r="V9" s="31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3"/>
      <c r="AJ9" s="68"/>
      <c r="AK9" s="66"/>
      <c r="AL9" s="79"/>
      <c r="AM9" s="79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31"/>
      <c r="BA9" s="31"/>
      <c r="BB9" s="31"/>
      <c r="BC9" s="31"/>
      <c r="BD9" s="31"/>
      <c r="BE9" s="31"/>
      <c r="BF9" s="31"/>
      <c r="BI9" s="82"/>
      <c r="BJ9" s="82"/>
      <c r="BK9" s="82"/>
      <c r="BL9" s="82"/>
      <c r="BM9" s="82"/>
      <c r="BN9" s="82"/>
      <c r="BO9" s="82"/>
      <c r="BP9" s="82"/>
      <c r="BQ9" s="82"/>
      <c r="BR9" s="83"/>
    </row>
    <row r="10" spans="1:70" ht="14.25" customHeight="1">
      <c r="A10" s="66"/>
      <c r="H10" s="31"/>
      <c r="I10" s="84"/>
      <c r="J10" s="31"/>
      <c r="K10" s="31"/>
      <c r="L10" s="31"/>
      <c r="M10" s="31"/>
      <c r="N10" s="31"/>
      <c r="O10" s="31"/>
      <c r="P10" s="31"/>
      <c r="Q10" s="31"/>
      <c r="R10" s="31"/>
      <c r="AJ10" s="68"/>
      <c r="AK10" s="66"/>
      <c r="AR10" s="31"/>
      <c r="AS10" s="84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70">
      <c r="A11" s="66"/>
      <c r="P11" s="85"/>
      <c r="Q11" s="85"/>
      <c r="AJ11" s="68"/>
      <c r="AK11" s="66"/>
      <c r="AZ11" s="85"/>
      <c r="BA11" s="85"/>
    </row>
    <row r="12" spans="1:70" ht="16.5" customHeight="1">
      <c r="A12" s="66"/>
      <c r="B12" s="245" t="s">
        <v>208</v>
      </c>
      <c r="C12" s="245"/>
      <c r="D12" s="245"/>
      <c r="E12" s="245"/>
      <c r="F12" s="245"/>
      <c r="G12" s="245"/>
      <c r="H12" s="245"/>
      <c r="P12" s="85"/>
      <c r="Q12" s="85"/>
      <c r="S12" s="241" t="s">
        <v>79</v>
      </c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42" t="str">
        <f>result!B13</f>
        <v>Тимашев Р.Ю.</v>
      </c>
      <c r="AE12" s="242"/>
      <c r="AF12" s="242"/>
      <c r="AG12" s="242"/>
      <c r="AH12" s="242"/>
      <c r="AI12" s="242"/>
      <c r="AJ12" s="68"/>
      <c r="AK12" s="66"/>
      <c r="AL12" s="245" t="s">
        <v>208</v>
      </c>
      <c r="AM12" s="245"/>
      <c r="AN12" s="245"/>
      <c r="AO12" s="245"/>
      <c r="AP12" s="245"/>
      <c r="AQ12" s="245"/>
      <c r="AR12" s="245"/>
      <c r="AS12" s="245"/>
      <c r="AZ12" s="85"/>
      <c r="BA12" s="85"/>
      <c r="BC12" s="241" t="s">
        <v>79</v>
      </c>
      <c r="BD12" s="241"/>
      <c r="BE12" s="241"/>
      <c r="BF12" s="241"/>
      <c r="BG12" s="241"/>
      <c r="BH12" s="241"/>
      <c r="BI12" s="241"/>
      <c r="BJ12" s="241"/>
      <c r="BK12" s="241"/>
      <c r="BL12" s="241"/>
      <c r="BM12" s="241"/>
      <c r="BN12" s="242" t="str">
        <f>AD12</f>
        <v>Тимашев Р.Ю.</v>
      </c>
      <c r="BO12" s="242"/>
      <c r="BP12" s="242"/>
      <c r="BQ12" s="242"/>
      <c r="BR12" s="242"/>
    </row>
    <row r="13" spans="1:70">
      <c r="D13" s="86"/>
    </row>
  </sheetData>
  <mergeCells count="22">
    <mergeCell ref="BI8:BQ8"/>
    <mergeCell ref="BC12:BM12"/>
    <mergeCell ref="BN12:BR12"/>
    <mergeCell ref="AL12:AS12"/>
    <mergeCell ref="AL1:BR1"/>
    <mergeCell ref="AL2:BR2"/>
    <mergeCell ref="AK3:BR3"/>
    <mergeCell ref="AK4:AK5"/>
    <mergeCell ref="AL4:AL5"/>
    <mergeCell ref="AM4:AM5"/>
    <mergeCell ref="AN4:BQ4"/>
    <mergeCell ref="A1:AI1"/>
    <mergeCell ref="Y8:AH8"/>
    <mergeCell ref="S12:AC12"/>
    <mergeCell ref="AD12:AI12"/>
    <mergeCell ref="A3:AI3"/>
    <mergeCell ref="A4:A5"/>
    <mergeCell ref="B4:B5"/>
    <mergeCell ref="C4:C5"/>
    <mergeCell ref="D4:AH4"/>
    <mergeCell ref="B12:H12"/>
    <mergeCell ref="A2:AI2"/>
  </mergeCells>
  <pageMargins left="0.7" right="0.7" top="0.75" bottom="0.75" header="0.51180555555555496" footer="0.51180555555555496"/>
  <pageSetup paperSize="9" scale="8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75"/>
  <sheetViews>
    <sheetView tabSelected="1" topLeftCell="A52" zoomScaleNormal="100" workbookViewId="0">
      <selection activeCell="K66" sqref="K66"/>
    </sheetView>
  </sheetViews>
  <sheetFormatPr defaultColWidth="9.140625" defaultRowHeight="15"/>
  <cols>
    <col min="1" max="1" width="2.5703125" style="87" customWidth="1"/>
    <col min="2" max="2" width="23.7109375" style="88" customWidth="1"/>
    <col min="3" max="3" width="3.85546875" style="87" customWidth="1"/>
    <col min="4" max="4" width="4.140625" style="87" customWidth="1"/>
    <col min="5" max="5" width="4.7109375" style="87" customWidth="1"/>
    <col min="6" max="6" width="4.5703125" style="87" customWidth="1"/>
    <col min="7" max="7" width="5.42578125" style="87" customWidth="1"/>
    <col min="8" max="8" width="4.140625" style="87" customWidth="1"/>
    <col min="9" max="9" width="8.140625" style="87" customWidth="1"/>
    <col min="10" max="10" width="3" style="87" customWidth="1"/>
    <col min="11" max="11" width="7.140625" style="87" customWidth="1"/>
    <col min="12" max="12" width="6.5703125" style="87" customWidth="1"/>
    <col min="13" max="13" width="6.140625" style="87" customWidth="1"/>
    <col min="14" max="14" width="2.5703125" style="87" customWidth="1"/>
    <col min="15" max="15" width="5.7109375" style="87" customWidth="1"/>
    <col min="16" max="16" width="3.42578125" style="87" customWidth="1"/>
    <col min="17" max="17" width="5.7109375" style="87" customWidth="1"/>
    <col min="18" max="18" width="5.28515625" style="87" customWidth="1"/>
    <col min="19" max="19" width="4.140625" style="87" customWidth="1"/>
    <col min="20" max="20" width="3.85546875" style="87" customWidth="1"/>
    <col min="21" max="21" width="7.28515625" style="87" customWidth="1"/>
    <col min="22" max="22" width="3.5703125" style="87" customWidth="1"/>
    <col min="23" max="23" width="4.85546875" style="87" customWidth="1"/>
    <col min="24" max="24" width="3.5703125" style="87" customWidth="1"/>
    <col min="25" max="25" width="5.42578125" style="87" customWidth="1"/>
    <col min="26" max="26" width="4.42578125" style="87" customWidth="1"/>
    <col min="27" max="27" width="4.140625" style="87" customWidth="1"/>
    <col min="28" max="28" width="4" style="87" customWidth="1"/>
    <col min="29" max="29" width="7" style="87" customWidth="1"/>
    <col min="30" max="30" width="0.140625" style="87" customWidth="1"/>
    <col min="31" max="31" width="8.28515625" style="87" hidden="1" customWidth="1"/>
    <col min="32" max="32" width="1.42578125" style="87" customWidth="1"/>
    <col min="33" max="1024" width="9.140625" style="87"/>
  </cols>
  <sheetData>
    <row r="1" spans="1:34" s="89" customFormat="1" ht="15" customHeight="1">
      <c r="A1" s="87"/>
      <c r="B1" s="88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P1" s="87"/>
      <c r="Q1" s="87"/>
      <c r="R1" s="87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34" s="89" customFormat="1" ht="15" customHeight="1">
      <c r="A2" s="87"/>
      <c r="B2" s="198" t="s">
        <v>236</v>
      </c>
      <c r="C2" s="198" t="str">
        <f>result!B11</f>
        <v>ООО "Вертикаль"</v>
      </c>
      <c r="D2" s="198"/>
      <c r="E2" s="198"/>
      <c r="F2" s="198"/>
      <c r="G2" s="198"/>
      <c r="H2" s="198"/>
      <c r="I2" s="91"/>
      <c r="J2" s="91"/>
      <c r="K2" s="91"/>
      <c r="L2" s="91"/>
      <c r="M2" s="87"/>
      <c r="Y2" s="90"/>
      <c r="Z2" s="92"/>
      <c r="AA2" s="92"/>
      <c r="AB2" s="93"/>
      <c r="AC2" s="90"/>
      <c r="AD2" s="90"/>
      <c r="AE2" s="90"/>
      <c r="AF2" s="90"/>
      <c r="AG2" s="90"/>
      <c r="AH2" s="90"/>
    </row>
    <row r="3" spans="1:34" s="89" customFormat="1" ht="15" customHeight="1">
      <c r="A3" s="87"/>
      <c r="B3" s="262" t="s">
        <v>80</v>
      </c>
      <c r="C3" s="262"/>
      <c r="D3" s="262"/>
      <c r="E3" s="262"/>
      <c r="F3" s="262"/>
      <c r="G3" s="262"/>
      <c r="H3" s="262"/>
      <c r="I3" s="262"/>
      <c r="J3" s="262"/>
      <c r="K3" s="262"/>
      <c r="L3" s="91"/>
      <c r="P3" s="94"/>
      <c r="Q3" s="94"/>
      <c r="R3" s="94"/>
      <c r="S3" s="95"/>
      <c r="T3" s="95"/>
      <c r="U3" s="263" t="s">
        <v>81</v>
      </c>
      <c r="V3" s="263"/>
      <c r="W3" s="263"/>
      <c r="X3" s="96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pans="1:34" s="89" customFormat="1" ht="15" customHeight="1">
      <c r="A4" s="87"/>
      <c r="B4" s="264" t="str">
        <f>CONCATENATE("Генеральный директор ",result!B12)</f>
        <v>Генеральный директор Тимашев Ю.Н.</v>
      </c>
      <c r="C4" s="264"/>
      <c r="D4" s="264"/>
      <c r="E4" s="264"/>
      <c r="F4" s="264"/>
      <c r="G4" s="264"/>
      <c r="H4" s="264"/>
      <c r="I4" s="91"/>
      <c r="J4" s="91"/>
      <c r="K4" s="91"/>
      <c r="L4" s="91"/>
      <c r="O4" s="198" t="s">
        <v>82</v>
      </c>
      <c r="P4" s="198"/>
      <c r="Q4" s="198"/>
      <c r="R4" s="198"/>
      <c r="S4" s="198"/>
      <c r="T4" s="198"/>
      <c r="U4" s="198"/>
      <c r="V4" s="198"/>
      <c r="W4" s="198"/>
      <c r="X4" s="198"/>
      <c r="Y4" s="90"/>
      <c r="Z4" s="90"/>
      <c r="AA4" s="90"/>
      <c r="AB4" s="90"/>
      <c r="AC4" s="90"/>
      <c r="AD4" s="90"/>
      <c r="AE4" s="90"/>
      <c r="AF4" s="90"/>
      <c r="AG4" s="90"/>
      <c r="AH4" s="90"/>
    </row>
    <row r="5" spans="1:34" s="97" customFormat="1" ht="15" customHeight="1">
      <c r="A5" s="87"/>
      <c r="B5" s="262" t="str">
        <f>CONCATENATE("Объект: ",result!B6)</f>
        <v>Объект: Цех слабой азотной кислоты. Отделение УКЛ</v>
      </c>
      <c r="C5" s="262"/>
      <c r="D5" s="262"/>
      <c r="E5" s="262"/>
      <c r="F5" s="262"/>
      <c r="G5" s="262"/>
      <c r="H5" s="262"/>
      <c r="I5" s="262"/>
      <c r="J5" s="91"/>
      <c r="K5" s="91"/>
      <c r="L5" s="91"/>
      <c r="O5" s="262" t="s">
        <v>83</v>
      </c>
      <c r="P5" s="262"/>
      <c r="Q5" s="262"/>
      <c r="R5" s="262"/>
      <c r="S5" s="262"/>
      <c r="T5" s="262"/>
      <c r="U5" s="262"/>
      <c r="V5" s="262"/>
      <c r="W5" s="262"/>
      <c r="X5" s="98"/>
      <c r="Y5" s="99"/>
      <c r="Z5" s="99"/>
      <c r="AA5" s="99"/>
      <c r="AB5" s="99"/>
      <c r="AC5" s="99"/>
      <c r="AD5" s="99"/>
      <c r="AE5" s="99"/>
      <c r="AF5" s="99"/>
      <c r="AG5" s="99"/>
      <c r="AH5" s="99"/>
    </row>
    <row r="6" spans="1:34" s="97" customFormat="1">
      <c r="A6" s="87"/>
      <c r="B6" s="262" t="str">
        <f>result!B5</f>
        <v>Ремонт антикоррозийной защиты трубопроводов ОВ НК с северо-западной стороны корп. 482</v>
      </c>
      <c r="C6" s="262"/>
      <c r="D6" s="262"/>
      <c r="E6" s="262"/>
      <c r="F6" s="262"/>
      <c r="G6" s="262"/>
      <c r="H6" s="262"/>
      <c r="I6" s="262"/>
      <c r="J6" s="262"/>
      <c r="K6" s="262"/>
      <c r="L6" s="91"/>
      <c r="O6" s="265" t="s">
        <v>84</v>
      </c>
      <c r="P6" s="265"/>
      <c r="Q6" s="265"/>
      <c r="R6" s="265"/>
      <c r="S6" s="265"/>
      <c r="T6" s="265"/>
      <c r="U6" s="265"/>
      <c r="V6" s="265"/>
      <c r="W6" s="265"/>
      <c r="X6" s="98"/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 s="97" customFormat="1">
      <c r="A7" s="87"/>
      <c r="B7" s="266" t="str">
        <f>result!B4</f>
        <v>Трубопроводы технологические и арматура с изоляцией инв. № 004314</v>
      </c>
      <c r="C7" s="266"/>
      <c r="D7" s="266"/>
      <c r="E7" s="266"/>
      <c r="F7" s="266"/>
      <c r="G7" s="266"/>
      <c r="H7" s="266"/>
      <c r="I7" s="266"/>
      <c r="J7" s="266"/>
      <c r="K7" s="266"/>
      <c r="L7" s="266"/>
      <c r="O7" s="198" t="s">
        <v>85</v>
      </c>
      <c r="P7" s="198"/>
      <c r="Q7" s="198"/>
      <c r="R7" s="198"/>
      <c r="S7" s="198"/>
      <c r="T7" s="198"/>
      <c r="U7" s="198"/>
      <c r="V7" s="198"/>
      <c r="W7" s="198"/>
      <c r="X7" s="198"/>
    </row>
    <row r="8" spans="1:34" s="97" customFormat="1">
      <c r="A8" s="87"/>
      <c r="B8" s="265" t="str">
        <f>CONCATENATE("Договор подряда № ",result!B2," от ",result!B3)</f>
        <v>Договор подряда № 20/1-1030-Р от 02.08.2021</v>
      </c>
      <c r="C8" s="265"/>
      <c r="D8" s="265"/>
      <c r="E8" s="265"/>
      <c r="F8" s="265"/>
      <c r="G8" s="265"/>
      <c r="H8" s="265"/>
      <c r="I8" s="100"/>
      <c r="J8" s="100"/>
      <c r="K8" s="100"/>
      <c r="L8" s="91"/>
      <c r="O8" s="262" t="s">
        <v>86</v>
      </c>
      <c r="P8" s="262"/>
      <c r="Q8" s="262"/>
      <c r="R8" s="262"/>
      <c r="S8" s="262"/>
      <c r="T8" s="262"/>
      <c r="U8" s="98"/>
      <c r="V8" s="98"/>
      <c r="W8" s="98"/>
      <c r="X8" s="98"/>
    </row>
    <row r="9" spans="1:34" s="97" customFormat="1">
      <c r="A9" s="87"/>
      <c r="B9" s="265" t="s">
        <v>213</v>
      </c>
      <c r="C9" s="265"/>
      <c r="D9" s="265"/>
      <c r="E9" s="265"/>
      <c r="F9" s="265"/>
      <c r="G9" s="265"/>
      <c r="H9" s="265"/>
      <c r="I9" s="265"/>
      <c r="J9" s="265"/>
      <c r="K9" s="265"/>
      <c r="L9" s="101"/>
      <c r="M9" s="88"/>
    </row>
    <row r="10" spans="1:34" s="97" customFormat="1" ht="15" customHeight="1">
      <c r="A10" s="87"/>
      <c r="B10" s="265" t="s">
        <v>87</v>
      </c>
      <c r="C10" s="265"/>
      <c r="D10" s="265"/>
      <c r="E10" s="265"/>
      <c r="F10" s="265"/>
      <c r="G10" s="265"/>
      <c r="H10" s="265"/>
      <c r="I10" s="265"/>
      <c r="J10" s="91"/>
      <c r="K10" s="91"/>
      <c r="L10" s="91"/>
      <c r="M10" s="87"/>
    </row>
    <row r="11" spans="1:34" s="97" customFormat="1" ht="15" customHeight="1">
      <c r="A11" s="87"/>
      <c r="M11" s="87"/>
    </row>
    <row r="12" spans="1:34" s="97" customFormat="1" ht="15" customHeight="1">
      <c r="A12" s="87"/>
      <c r="B12" s="102"/>
      <c r="C12" s="102"/>
      <c r="D12" s="102"/>
      <c r="E12" s="102"/>
      <c r="F12" s="102"/>
      <c r="G12" s="102"/>
      <c r="H12" s="102"/>
      <c r="I12" s="87"/>
      <c r="J12" s="87"/>
      <c r="K12" s="87"/>
      <c r="L12" s="87"/>
      <c r="M12" s="87"/>
    </row>
    <row r="13" spans="1:34" s="97" customFormat="1" ht="15" customHeight="1">
      <c r="A13" s="87"/>
      <c r="B13" s="102"/>
      <c r="C13" s="102"/>
      <c r="D13" s="102"/>
      <c r="E13" s="102"/>
      <c r="F13" s="102"/>
      <c r="G13" s="102"/>
      <c r="H13" s="102"/>
      <c r="I13" s="87"/>
      <c r="J13" s="87"/>
      <c r="K13" s="87"/>
      <c r="L13" s="87"/>
      <c r="M13" s="87"/>
    </row>
    <row r="14" spans="1:34" s="97" customFormat="1" ht="15" customHeight="1">
      <c r="A14" s="87"/>
      <c r="B14" s="88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</row>
    <row r="15" spans="1:34" s="97" customFormat="1" ht="15" customHeight="1">
      <c r="A15" s="87"/>
      <c r="B15" s="88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  <row r="16" spans="1:34" s="97" customFormat="1" ht="15" customHeight="1">
      <c r="A16" s="87"/>
      <c r="B16" s="88"/>
      <c r="C16" s="87"/>
      <c r="D16" s="87"/>
      <c r="E16" s="87"/>
      <c r="K16" s="260" t="s">
        <v>88</v>
      </c>
      <c r="L16" s="260"/>
      <c r="M16" s="260"/>
      <c r="N16" s="260"/>
      <c r="O16" s="260"/>
    </row>
    <row r="17" spans="1:29" s="97" customFormat="1" ht="15" customHeight="1">
      <c r="A17" s="87"/>
      <c r="B17" s="88"/>
      <c r="C17" s="87"/>
      <c r="D17" s="87"/>
      <c r="E17" s="87"/>
      <c r="K17" s="260"/>
      <c r="L17" s="260"/>
      <c r="M17" s="260"/>
      <c r="N17" s="260"/>
      <c r="O17" s="260"/>
    </row>
    <row r="18" spans="1:29" s="97" customFormat="1" ht="15" customHeight="1">
      <c r="A18" s="87"/>
      <c r="B18" s="88"/>
      <c r="C18" s="87"/>
      <c r="K18" s="260"/>
      <c r="L18" s="260"/>
      <c r="M18" s="260"/>
      <c r="N18" s="260"/>
      <c r="O18" s="260"/>
      <c r="V18" s="88"/>
    </row>
    <row r="19" spans="1:29" s="97" customFormat="1" ht="15" customHeight="1">
      <c r="A19" s="87"/>
      <c r="B19" s="88"/>
      <c r="C19" s="87"/>
      <c r="D19" s="261" t="s">
        <v>89</v>
      </c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</row>
    <row r="20" spans="1:29" s="97" customFormat="1" ht="15" customHeight="1">
      <c r="A20" s="87"/>
      <c r="B20" s="88"/>
      <c r="D20" s="261" t="s">
        <v>90</v>
      </c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</row>
    <row r="21" spans="1:29" s="97" customFormat="1" ht="24" customHeight="1">
      <c r="A21" s="87"/>
      <c r="B21" s="88"/>
      <c r="C21" s="95"/>
      <c r="D21" s="89"/>
      <c r="E21" s="95"/>
      <c r="F21" s="87"/>
      <c r="G21" s="87"/>
      <c r="H21" s="87"/>
      <c r="J21" s="211" t="s">
        <v>214</v>
      </c>
      <c r="K21" s="211"/>
      <c r="L21" s="211"/>
      <c r="M21" s="211"/>
      <c r="N21" s="211"/>
      <c r="O21" s="211"/>
      <c r="P21" s="211"/>
      <c r="Q21" s="103"/>
      <c r="R21" s="87"/>
      <c r="S21" s="87"/>
      <c r="T21" s="87"/>
      <c r="U21" s="87"/>
      <c r="V21" s="89"/>
      <c r="W21" s="99"/>
      <c r="X21" s="99"/>
      <c r="Y21" s="99"/>
    </row>
    <row r="22" spans="1:29" s="97" customFormat="1" ht="15" customHeight="1">
      <c r="A22" s="87"/>
      <c r="V22" s="104"/>
      <c r="W22" s="99"/>
      <c r="X22" s="99"/>
      <c r="Y22" s="99"/>
    </row>
    <row r="23" spans="1:29" s="97" customFormat="1" ht="15" customHeight="1">
      <c r="A23" s="87"/>
      <c r="W23" s="105"/>
      <c r="X23" s="105"/>
      <c r="Y23" s="105"/>
      <c r="Z23" s="87"/>
      <c r="AA23" s="87"/>
      <c r="AB23" s="87"/>
      <c r="AC23" s="87"/>
    </row>
    <row r="24" spans="1:29" s="97" customFormat="1" ht="15" customHeight="1">
      <c r="A24" s="87"/>
      <c r="B24" s="88"/>
      <c r="C24" s="95"/>
      <c r="D24" s="95"/>
      <c r="W24" s="106"/>
      <c r="X24" s="106"/>
      <c r="Y24" s="106"/>
      <c r="Z24" s="87"/>
      <c r="AA24" s="87"/>
      <c r="AB24" s="87"/>
      <c r="AC24" s="87"/>
    </row>
    <row r="25" spans="1:29" s="97" customFormat="1" ht="15" customHeight="1">
      <c r="A25" s="87"/>
      <c r="B25" s="88"/>
      <c r="C25" s="87"/>
      <c r="W25" s="88"/>
      <c r="X25" s="88"/>
      <c r="Y25" s="88"/>
      <c r="Z25" s="88"/>
      <c r="AA25" s="88"/>
      <c r="AB25" s="88"/>
      <c r="AC25" s="88"/>
    </row>
    <row r="26" spans="1:29" s="97" customFormat="1" ht="15" customHeight="1">
      <c r="A26" s="87"/>
      <c r="B26" s="88"/>
      <c r="C26" s="248" t="str">
        <f>CONCATENATE("&lt;&lt;УТВЕРЖДАЮ&gt;&gt;  Генеральный директор ",result!B11)</f>
        <v>&lt;&lt;УТВЕРЖДАЮ&gt;&gt;  Генеральный директор ООО "Вертикаль"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88"/>
    </row>
    <row r="27" spans="1:29" s="97" customFormat="1" ht="15" customHeight="1">
      <c r="A27" s="87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W27" s="88"/>
      <c r="X27" s="88"/>
    </row>
    <row r="28" spans="1:29" s="89" customFormat="1" ht="29.25" customHeight="1">
      <c r="A28" s="87"/>
    </row>
    <row r="29" spans="1:29" s="89" customFormat="1" ht="30" customHeight="1">
      <c r="A29" s="87"/>
    </row>
    <row r="30" spans="1:29" s="89" customFormat="1" ht="15" customHeight="1">
      <c r="A30" s="87"/>
      <c r="E30" s="113" t="str">
        <f>CONCATENATE("Руководитель строительной организации____________ ",result!B12)</f>
        <v>Руководитель строительной организации____________ Тимашев Ю.Н.</v>
      </c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</row>
    <row r="31" spans="1:29" s="89" customFormat="1" ht="15" customHeight="1">
      <c r="A31" s="87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W31" s="107"/>
      <c r="X31" s="107"/>
    </row>
    <row r="32" spans="1:29" s="89" customFormat="1" ht="15" customHeight="1">
      <c r="A32" s="87"/>
      <c r="V32" s="108"/>
    </row>
    <row r="33" spans="2:26" ht="15" customHeight="1">
      <c r="V33" s="109"/>
    </row>
    <row r="34" spans="2:26" ht="30" customHeight="1">
      <c r="B34" s="256" t="s">
        <v>91</v>
      </c>
      <c r="C34" s="256"/>
      <c r="F34" s="256" t="s">
        <v>92</v>
      </c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X34" s="110"/>
    </row>
    <row r="35" spans="2:26" ht="30" customHeight="1">
      <c r="F35" s="111" t="s">
        <v>93</v>
      </c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2"/>
    </row>
    <row r="36" spans="2:26" ht="30" customHeight="1">
      <c r="F36" s="113" t="s">
        <v>94</v>
      </c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</row>
    <row r="37" spans="2:26" ht="30" customHeight="1">
      <c r="F37" s="256" t="s">
        <v>95</v>
      </c>
      <c r="G37" s="256"/>
      <c r="H37" s="256"/>
      <c r="I37" s="256"/>
      <c r="J37" s="256"/>
      <c r="K37" s="256"/>
      <c r="L37" s="256"/>
      <c r="M37" s="109"/>
      <c r="N37" s="109"/>
      <c r="O37" s="109"/>
      <c r="P37" s="88"/>
      <c r="Q37" s="88"/>
      <c r="R37" s="88"/>
      <c r="S37" s="88"/>
      <c r="T37" s="88"/>
      <c r="U37" s="88"/>
    </row>
    <row r="38" spans="2:26" ht="30" customHeight="1">
      <c r="F38" s="256" t="s">
        <v>96</v>
      </c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</row>
    <row r="39" spans="2:26" ht="30" customHeight="1">
      <c r="F39" s="256" t="s">
        <v>97</v>
      </c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</row>
    <row r="40" spans="2:26" ht="30" customHeight="1">
      <c r="F40" s="256" t="s">
        <v>98</v>
      </c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108"/>
      <c r="T40" s="108"/>
      <c r="U40" s="108"/>
      <c r="V40" s="108"/>
    </row>
    <row r="41" spans="2:26" ht="15" customHeight="1"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2:26" ht="30" customHeight="1">
      <c r="D42" s="113"/>
      <c r="Y42" s="110"/>
      <c r="Z42" s="110"/>
    </row>
    <row r="43" spans="2:26" ht="30" customHeight="1">
      <c r="B43" s="113"/>
      <c r="C43" s="113"/>
      <c r="D43" s="113"/>
    </row>
    <row r="44" spans="2:26" ht="30" customHeight="1">
      <c r="F44" s="113" t="s">
        <v>250</v>
      </c>
      <c r="G44" s="113"/>
      <c r="H44" s="113"/>
      <c r="I44" s="113"/>
      <c r="J44" s="113" t="s">
        <v>251</v>
      </c>
      <c r="L44" s="113"/>
      <c r="M44" s="113"/>
      <c r="N44" s="113" t="s">
        <v>206</v>
      </c>
      <c r="O44" s="113"/>
      <c r="P44" s="113"/>
      <c r="Q44" s="113"/>
      <c r="R44" s="113"/>
      <c r="S44" s="113"/>
      <c r="T44" s="113"/>
      <c r="U44" s="113"/>
    </row>
    <row r="45" spans="2:26" ht="30" customHeight="1"/>
    <row r="46" spans="2:26" ht="30" customHeight="1">
      <c r="C46" s="88"/>
      <c r="D46" s="88"/>
      <c r="F46" s="113" t="s">
        <v>252</v>
      </c>
      <c r="G46" s="113"/>
      <c r="H46" s="113"/>
      <c r="I46" s="113"/>
      <c r="J46" s="113" t="s">
        <v>251</v>
      </c>
      <c r="L46" s="113"/>
      <c r="M46" s="113"/>
      <c r="N46" s="113" t="s">
        <v>249</v>
      </c>
      <c r="O46" s="113"/>
      <c r="P46" s="113"/>
      <c r="Q46" s="113"/>
      <c r="R46" s="113"/>
      <c r="S46" s="113"/>
    </row>
    <row r="47" spans="2:26" ht="29.25" customHeight="1">
      <c r="C47" s="88"/>
      <c r="D47" s="88"/>
    </row>
    <row r="48" spans="2:26" ht="29.25" customHeight="1">
      <c r="C48" s="88"/>
      <c r="D48" s="88"/>
    </row>
    <row r="49" spans="1:57" ht="15" customHeight="1">
      <c r="A49" s="257" t="s">
        <v>99</v>
      </c>
      <c r="B49" s="258" t="s">
        <v>100</v>
      </c>
      <c r="C49" s="259" t="s">
        <v>101</v>
      </c>
      <c r="D49" s="259" t="s">
        <v>102</v>
      </c>
      <c r="E49" s="255" t="s">
        <v>103</v>
      </c>
      <c r="F49" s="255"/>
      <c r="G49" s="249" t="s">
        <v>104</v>
      </c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AG49" s="90"/>
      <c r="AH49" s="117"/>
      <c r="AI49" s="118"/>
      <c r="AJ49" s="118"/>
      <c r="AK49" s="118"/>
      <c r="AL49" s="253"/>
      <c r="AM49" s="253"/>
      <c r="AN49" s="253"/>
      <c r="AO49" s="253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</row>
    <row r="50" spans="1:57" ht="41.25" customHeight="1">
      <c r="A50" s="257"/>
      <c r="B50" s="258"/>
      <c r="C50" s="259"/>
      <c r="D50" s="259"/>
      <c r="E50" s="255"/>
      <c r="F50" s="255"/>
      <c r="G50" s="254" t="s">
        <v>228</v>
      </c>
      <c r="H50" s="254"/>
      <c r="I50" s="254"/>
      <c r="J50" s="254"/>
      <c r="K50" s="254"/>
      <c r="L50" s="254"/>
      <c r="M50" s="254"/>
      <c r="N50" s="254"/>
      <c r="O50" s="254"/>
      <c r="P50" s="249"/>
      <c r="Q50" s="249"/>
      <c r="R50" s="249"/>
      <c r="AG50" s="90"/>
      <c r="AH50" s="117"/>
      <c r="AI50" s="118"/>
      <c r="AJ50" s="118"/>
      <c r="AK50" s="118"/>
      <c r="AL50" s="119"/>
      <c r="AM50" s="119"/>
      <c r="AN50" s="120"/>
      <c r="AO50" s="120"/>
      <c r="AP50" s="119"/>
      <c r="AQ50" s="119"/>
      <c r="AR50" s="120"/>
      <c r="AS50" s="120"/>
      <c r="AT50" s="119"/>
      <c r="AU50" s="119"/>
      <c r="AV50" s="120"/>
      <c r="AW50" s="120"/>
      <c r="AX50" s="119"/>
      <c r="AY50" s="119"/>
      <c r="AZ50" s="120"/>
      <c r="BA50" s="120"/>
      <c r="BB50" s="119"/>
      <c r="BC50" s="119"/>
      <c r="BD50" s="120"/>
      <c r="BE50" s="120"/>
    </row>
    <row r="51" spans="1:57" ht="107.25" customHeight="1">
      <c r="A51" s="257"/>
      <c r="B51" s="258"/>
      <c r="C51" s="259"/>
      <c r="D51" s="259"/>
      <c r="E51" s="255"/>
      <c r="F51" s="255"/>
      <c r="G51" s="255" t="s">
        <v>105</v>
      </c>
      <c r="H51" s="255"/>
      <c r="I51" s="115" t="s">
        <v>106</v>
      </c>
      <c r="J51" s="255" t="s">
        <v>105</v>
      </c>
      <c r="K51" s="255"/>
      <c r="L51" s="115" t="s">
        <v>106</v>
      </c>
      <c r="M51" s="255" t="s">
        <v>105</v>
      </c>
      <c r="N51" s="255"/>
      <c r="O51" s="115" t="s">
        <v>106</v>
      </c>
      <c r="P51" s="255" t="s">
        <v>105</v>
      </c>
      <c r="Q51" s="255"/>
      <c r="R51" s="115" t="s">
        <v>106</v>
      </c>
      <c r="AG51" s="90"/>
      <c r="AH51" s="117"/>
      <c r="AI51" s="118"/>
      <c r="AJ51" s="118"/>
      <c r="AK51" s="118"/>
      <c r="AL51" s="118"/>
      <c r="AM51" s="121"/>
      <c r="AN51" s="118"/>
      <c r="AO51" s="121"/>
      <c r="AP51" s="118"/>
      <c r="AQ51" s="121"/>
      <c r="AR51" s="118"/>
      <c r="AS51" s="121"/>
      <c r="AT51" s="118"/>
      <c r="AU51" s="121"/>
      <c r="AV51" s="118"/>
      <c r="AW51" s="121"/>
      <c r="AX51" s="118"/>
      <c r="AY51" s="121"/>
      <c r="AZ51" s="118"/>
      <c r="BA51" s="121"/>
      <c r="BB51" s="118"/>
      <c r="BC51" s="121"/>
      <c r="BD51" s="118"/>
      <c r="BE51" s="121"/>
    </row>
    <row r="52" spans="1:57" ht="84.75" customHeight="1">
      <c r="A52" s="114">
        <v>1</v>
      </c>
      <c r="B52" s="212" t="str">
        <f>result!B4</f>
        <v>Трубопроводы технологические и арматура с изоляцией инв. № 004314</v>
      </c>
      <c r="C52" s="116"/>
      <c r="D52" s="116"/>
      <c r="E52" s="116"/>
      <c r="F52" s="116"/>
      <c r="G52" s="250">
        <f>МАТЕРИАЛЫ!D10</f>
        <v>19.110112000000004</v>
      </c>
      <c r="H52" s="250"/>
      <c r="I52" s="116"/>
      <c r="J52" s="249"/>
      <c r="K52" s="249"/>
      <c r="L52" s="116"/>
      <c r="M52" s="249"/>
      <c r="N52" s="249"/>
      <c r="O52" s="116"/>
      <c r="P52" s="249"/>
      <c r="Q52" s="249"/>
      <c r="R52" s="116"/>
      <c r="AG52" s="99"/>
      <c r="AH52" s="122"/>
      <c r="AI52" s="99"/>
      <c r="AJ52" s="99"/>
      <c r="AK52" s="99"/>
      <c r="AL52" s="123"/>
      <c r="AM52" s="120"/>
      <c r="AN52" s="124"/>
      <c r="AO52" s="119"/>
      <c r="AP52" s="125"/>
      <c r="AQ52" s="125"/>
      <c r="AR52" s="126"/>
      <c r="AS52" s="13"/>
      <c r="AT52" s="126"/>
      <c r="AU52" s="13"/>
      <c r="AV52" s="126"/>
      <c r="AW52" s="13"/>
      <c r="AX52" s="126"/>
      <c r="AY52" s="13"/>
      <c r="AZ52" s="126"/>
      <c r="BA52" s="13"/>
      <c r="BB52" s="126"/>
      <c r="BC52" s="13"/>
      <c r="BD52" s="126"/>
      <c r="BE52" s="13"/>
    </row>
    <row r="53" spans="1:57" ht="15" customHeight="1">
      <c r="A53" s="114"/>
      <c r="B53" s="252" t="s">
        <v>107</v>
      </c>
      <c r="C53" s="249"/>
      <c r="D53" s="249"/>
      <c r="E53" s="249"/>
      <c r="F53" s="249"/>
      <c r="G53" s="250">
        <f>G52</f>
        <v>19.110112000000004</v>
      </c>
      <c r="H53" s="250"/>
      <c r="I53" s="249"/>
      <c r="J53" s="249"/>
      <c r="K53" s="249"/>
      <c r="L53" s="250"/>
      <c r="M53" s="249"/>
      <c r="N53" s="249"/>
      <c r="O53" s="250"/>
      <c r="P53" s="249"/>
      <c r="Q53" s="249"/>
      <c r="R53" s="249"/>
      <c r="AG53" s="90"/>
      <c r="AH53" s="127"/>
      <c r="AI53" s="99"/>
      <c r="AJ53" s="99"/>
      <c r="AK53" s="99"/>
      <c r="AL53" s="123"/>
      <c r="AM53" s="123"/>
      <c r="AN53" s="124"/>
      <c r="AO53" s="124"/>
      <c r="AP53" s="128"/>
      <c r="AQ53" s="125"/>
      <c r="AR53" s="129"/>
      <c r="AS53" s="126"/>
      <c r="AT53" s="126"/>
      <c r="AU53" s="13"/>
      <c r="AV53" s="126"/>
      <c r="AW53" s="13"/>
      <c r="AX53" s="126"/>
      <c r="AY53" s="13"/>
      <c r="AZ53" s="126"/>
      <c r="BA53" s="13"/>
      <c r="BB53" s="126"/>
      <c r="BC53" s="13"/>
      <c r="BD53" s="126"/>
      <c r="BE53" s="13"/>
    </row>
    <row r="54" spans="1:57" ht="15" customHeight="1">
      <c r="A54" s="114"/>
      <c r="B54" s="252"/>
      <c r="C54" s="249"/>
      <c r="D54" s="249"/>
      <c r="E54" s="249"/>
      <c r="F54" s="249"/>
      <c r="G54" s="249"/>
      <c r="H54" s="250"/>
      <c r="I54" s="249"/>
      <c r="J54" s="249"/>
      <c r="K54" s="249"/>
      <c r="L54" s="250"/>
      <c r="M54" s="249"/>
      <c r="N54" s="249"/>
      <c r="O54" s="250"/>
      <c r="P54" s="249"/>
      <c r="Q54" s="249"/>
      <c r="R54" s="249"/>
      <c r="AG54" s="90"/>
      <c r="AH54" s="127"/>
      <c r="AI54" s="99"/>
      <c r="AJ54" s="99"/>
      <c r="AK54" s="99"/>
      <c r="AL54" s="126"/>
      <c r="AM54" s="126"/>
      <c r="AN54" s="119"/>
      <c r="AO54" s="119"/>
      <c r="AP54" s="123"/>
      <c r="AQ54" s="120"/>
      <c r="AR54" s="119"/>
      <c r="AS54" s="120"/>
      <c r="AT54" s="126"/>
      <c r="AU54" s="13"/>
      <c r="AV54" s="119"/>
      <c r="AW54" s="13"/>
      <c r="AX54" s="99"/>
      <c r="AY54" s="99"/>
      <c r="AZ54" s="99"/>
      <c r="BA54" s="99"/>
      <c r="BB54" s="99"/>
      <c r="BC54" s="99"/>
      <c r="BD54" s="99"/>
      <c r="BE54" s="99"/>
    </row>
    <row r="55" spans="1:57" ht="15" customHeight="1">
      <c r="A55" s="114"/>
      <c r="B55" s="252" t="s">
        <v>108</v>
      </c>
      <c r="C55" s="249"/>
      <c r="D55" s="249"/>
      <c r="E55" s="249"/>
      <c r="F55" s="249"/>
      <c r="G55" s="250">
        <f>G52</f>
        <v>19.110112000000004</v>
      </c>
      <c r="H55" s="250"/>
      <c r="I55" s="249"/>
      <c r="J55" s="249"/>
      <c r="K55" s="249"/>
      <c r="L55" s="249"/>
      <c r="M55" s="249"/>
      <c r="N55" s="249"/>
      <c r="O55" s="250"/>
      <c r="P55" s="249"/>
      <c r="Q55" s="249"/>
      <c r="R55" s="249"/>
      <c r="AG55" s="90"/>
      <c r="AH55" s="127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</row>
    <row r="56" spans="1:57" ht="15" customHeight="1">
      <c r="A56" s="114"/>
      <c r="B56" s="252"/>
      <c r="C56" s="249"/>
      <c r="D56" s="249"/>
      <c r="E56" s="249"/>
      <c r="F56" s="249"/>
      <c r="G56" s="249"/>
      <c r="H56" s="250"/>
      <c r="I56" s="249"/>
      <c r="J56" s="249"/>
      <c r="K56" s="249"/>
      <c r="L56" s="249"/>
      <c r="M56" s="249"/>
      <c r="N56" s="249"/>
      <c r="O56" s="250"/>
      <c r="P56" s="249"/>
      <c r="Q56" s="249"/>
      <c r="R56" s="249"/>
      <c r="AG56" s="90"/>
      <c r="AH56" s="127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</row>
    <row r="57" spans="1:57" ht="30" customHeight="1">
      <c r="A57" s="114"/>
      <c r="B57" s="131" t="s">
        <v>109</v>
      </c>
      <c r="C57" s="116"/>
      <c r="D57" s="116"/>
      <c r="E57" s="116"/>
      <c r="F57" s="116"/>
      <c r="G57" s="249"/>
      <c r="H57" s="249"/>
      <c r="I57" s="116"/>
      <c r="J57" s="249"/>
      <c r="K57" s="249"/>
      <c r="L57" s="116"/>
      <c r="M57" s="249"/>
      <c r="N57" s="249"/>
      <c r="O57" s="116"/>
      <c r="P57" s="249"/>
      <c r="Q57" s="249"/>
      <c r="R57" s="116"/>
    </row>
    <row r="58" spans="1:57" ht="30" customHeight="1">
      <c r="A58" s="114"/>
      <c r="B58" s="131" t="s">
        <v>110</v>
      </c>
      <c r="C58" s="116"/>
      <c r="D58" s="116"/>
      <c r="E58" s="116"/>
      <c r="F58" s="116"/>
      <c r="G58" s="249"/>
      <c r="H58" s="249"/>
      <c r="I58" s="116"/>
      <c r="J58" s="249"/>
      <c r="K58" s="249"/>
      <c r="L58" s="116"/>
      <c r="M58" s="249"/>
      <c r="N58" s="249"/>
      <c r="O58" s="116"/>
      <c r="P58" s="249"/>
      <c r="Q58" s="249"/>
      <c r="R58" s="116"/>
    </row>
    <row r="59" spans="1:57" ht="30" customHeight="1">
      <c r="A59" s="114"/>
      <c r="B59" s="132" t="s">
        <v>111</v>
      </c>
      <c r="C59" s="116"/>
      <c r="D59" s="116"/>
      <c r="E59" s="116"/>
      <c r="F59" s="116"/>
      <c r="G59" s="249"/>
      <c r="H59" s="249"/>
      <c r="I59" s="116"/>
      <c r="J59" s="249"/>
      <c r="K59" s="249"/>
      <c r="L59" s="116"/>
      <c r="M59" s="249"/>
      <c r="N59" s="249"/>
      <c r="O59" s="116"/>
      <c r="P59" s="249"/>
      <c r="Q59" s="249"/>
      <c r="R59" s="116"/>
    </row>
    <row r="60" spans="1:57" ht="15" customHeight="1"/>
    <row r="61" spans="1:57" ht="15" customHeight="1"/>
    <row r="62" spans="1:57" ht="15" customHeight="1">
      <c r="B62" s="251" t="str">
        <f>CONCATENATE("Начальник строительного участка (технического директора) _________ ",result!B13)</f>
        <v>Начальник строительного участка (технического директора) _________ Тимашев Р.Ю.</v>
      </c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</row>
    <row r="63" spans="1:57" ht="15" customHeight="1"/>
    <row r="64" spans="1:57" ht="15" customHeight="1">
      <c r="B64" s="251" t="s">
        <v>112</v>
      </c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</row>
    <row r="65" spans="2:21" ht="15" customHeight="1"/>
    <row r="66" spans="2:21" ht="15" customHeight="1">
      <c r="B66" s="251" t="s">
        <v>113</v>
      </c>
      <c r="C66" s="251"/>
      <c r="D66" s="251"/>
    </row>
    <row r="67" spans="2:21" ht="15" customHeight="1"/>
    <row r="69" spans="2:21" ht="15" customHeight="1"/>
    <row r="74" spans="2:21"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</row>
    <row r="75" spans="2:21" ht="15" customHeight="1"/>
  </sheetData>
  <mergeCells count="82">
    <mergeCell ref="K16:O18"/>
    <mergeCell ref="D19:V19"/>
    <mergeCell ref="D20:V20"/>
    <mergeCell ref="B3:K3"/>
    <mergeCell ref="U3:W3"/>
    <mergeCell ref="B4:H4"/>
    <mergeCell ref="B5:I5"/>
    <mergeCell ref="O5:W5"/>
    <mergeCell ref="B6:K6"/>
    <mergeCell ref="O6:W6"/>
    <mergeCell ref="B7:L7"/>
    <mergeCell ref="B8:H8"/>
    <mergeCell ref="O8:T8"/>
    <mergeCell ref="B9:K9"/>
    <mergeCell ref="B10:I10"/>
    <mergeCell ref="B34:C34"/>
    <mergeCell ref="F34:U34"/>
    <mergeCell ref="F37:L37"/>
    <mergeCell ref="F38:V38"/>
    <mergeCell ref="F39:W39"/>
    <mergeCell ref="F40:R40"/>
    <mergeCell ref="A49:A51"/>
    <mergeCell ref="B49:B51"/>
    <mergeCell ref="C49:C51"/>
    <mergeCell ref="D49:D51"/>
    <mergeCell ref="E49:F51"/>
    <mergeCell ref="G49:R49"/>
    <mergeCell ref="G52:H52"/>
    <mergeCell ref="J52:K52"/>
    <mergeCell ref="M52:N52"/>
    <mergeCell ref="P52:Q52"/>
    <mergeCell ref="AL49:AO49"/>
    <mergeCell ref="G50:I50"/>
    <mergeCell ref="J50:L50"/>
    <mergeCell ref="M50:O50"/>
    <mergeCell ref="P50:R50"/>
    <mergeCell ref="G51:H51"/>
    <mergeCell ref="J51:K51"/>
    <mergeCell ref="M51:N51"/>
    <mergeCell ref="P51:Q51"/>
    <mergeCell ref="L53:L54"/>
    <mergeCell ref="M53:N54"/>
    <mergeCell ref="O53:O54"/>
    <mergeCell ref="P53:Q54"/>
    <mergeCell ref="R53:R54"/>
    <mergeCell ref="B53:B54"/>
    <mergeCell ref="C53:C54"/>
    <mergeCell ref="D53:D54"/>
    <mergeCell ref="E53:E54"/>
    <mergeCell ref="F53:F54"/>
    <mergeCell ref="B62:O62"/>
    <mergeCell ref="B64:Q64"/>
    <mergeCell ref="B66:D66"/>
    <mergeCell ref="M55:N56"/>
    <mergeCell ref="O55:O56"/>
    <mergeCell ref="P55:Q56"/>
    <mergeCell ref="B55:B56"/>
    <mergeCell ref="C55:C56"/>
    <mergeCell ref="D55:D56"/>
    <mergeCell ref="E55:E56"/>
    <mergeCell ref="F55:F56"/>
    <mergeCell ref="G57:H57"/>
    <mergeCell ref="J57:K57"/>
    <mergeCell ref="M57:N57"/>
    <mergeCell ref="P57:Q57"/>
    <mergeCell ref="G58:H58"/>
    <mergeCell ref="C26:W26"/>
    <mergeCell ref="G59:H59"/>
    <mergeCell ref="J59:K59"/>
    <mergeCell ref="M59:N59"/>
    <mergeCell ref="P59:Q59"/>
    <mergeCell ref="R55:R56"/>
    <mergeCell ref="J58:K58"/>
    <mergeCell ref="M58:N58"/>
    <mergeCell ref="P58:Q58"/>
    <mergeCell ref="G55:H56"/>
    <mergeCell ref="I55:I56"/>
    <mergeCell ref="J55:K56"/>
    <mergeCell ref="L55:L56"/>
    <mergeCell ref="G53:H54"/>
    <mergeCell ref="I53:I54"/>
    <mergeCell ref="J53:K54"/>
  </mergeCells>
  <pageMargins left="0.7" right="0.7" top="0.75" bottom="0.75" header="0.51180555555555496" footer="0.51180555555555496"/>
  <pageSetup paperSize="9" scale="82" fitToHeight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H36"/>
  <sheetViews>
    <sheetView topLeftCell="A13" zoomScaleNormal="100" workbookViewId="0">
      <selection activeCell="O28" sqref="O28"/>
    </sheetView>
  </sheetViews>
  <sheetFormatPr defaultColWidth="9" defaultRowHeight="18.75"/>
  <cols>
    <col min="1" max="1" width="3.7109375" style="133" customWidth="1"/>
    <col min="2" max="2" width="4.7109375" style="133" customWidth="1"/>
    <col min="3" max="3" width="3.7109375" style="133" customWidth="1"/>
    <col min="4" max="4" width="7.7109375" style="133" customWidth="1"/>
    <col min="5" max="12" width="3.7109375" style="133" customWidth="1"/>
    <col min="13" max="13" width="4.42578125" style="133" customWidth="1"/>
    <col min="14" max="16" width="3.7109375" style="133" customWidth="1"/>
    <col min="17" max="17" width="9.42578125" style="133" customWidth="1"/>
    <col min="18" max="22" width="3.7109375" style="133" customWidth="1"/>
    <col min="23" max="23" width="7.42578125" style="133" customWidth="1"/>
    <col min="24" max="26" width="3.7109375" style="133" customWidth="1"/>
    <col min="27" max="27" width="1.28515625" style="133" customWidth="1"/>
    <col min="28" max="28" width="3.7109375" style="133" customWidth="1"/>
    <col min="29" max="29" width="1.7109375" style="133" customWidth="1"/>
    <col min="30" max="34" width="3.7109375" style="133" customWidth="1"/>
    <col min="35" max="35" width="6.7109375" style="133" customWidth="1"/>
    <col min="36" max="40" width="3.7109375" style="133" customWidth="1"/>
    <col min="41" max="41" width="1.7109375" style="133" customWidth="1"/>
    <col min="42" max="57" width="3.7109375" style="133" customWidth="1"/>
    <col min="58" max="58" width="10.7109375" style="56" customWidth="1"/>
    <col min="59" max="75" width="9" style="56"/>
    <col min="76" max="76" width="14.28515625" style="56" customWidth="1"/>
    <col min="77" max="1022" width="9" style="56"/>
  </cols>
  <sheetData>
    <row r="1" spans="1:76" ht="24.75" customHeight="1">
      <c r="A1" s="291" t="str">
        <f>result!B20</f>
        <v>Филиал «Центральный» банка ВТБ (ПАО) г. Москва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89" t="s">
        <v>114</v>
      </c>
      <c r="W1" s="289"/>
      <c r="X1" s="292" t="str">
        <f>result!B16</f>
        <v>044525411</v>
      </c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</row>
    <row r="2" spans="1:76" ht="15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89" t="s">
        <v>115</v>
      </c>
      <c r="W2" s="289"/>
      <c r="X2" s="293" t="str">
        <f>result!B18</f>
        <v>30101810145250000411</v>
      </c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3"/>
      <c r="AO2" s="293"/>
    </row>
    <row r="3" spans="1:76" ht="25.5" customHeight="1">
      <c r="A3" s="289" t="s">
        <v>116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</row>
    <row r="4" spans="1:76" ht="22.5" customHeight="1">
      <c r="A4" s="289" t="s">
        <v>117</v>
      </c>
      <c r="B4" s="289"/>
      <c r="C4" s="289">
        <v>6732186379</v>
      </c>
      <c r="D4" s="289"/>
      <c r="E4" s="289"/>
      <c r="F4" s="289"/>
      <c r="G4" s="289"/>
      <c r="H4" s="289"/>
      <c r="I4" s="289"/>
      <c r="J4" s="289"/>
      <c r="K4" s="289"/>
      <c r="L4" s="289" t="s">
        <v>118</v>
      </c>
      <c r="M4" s="289"/>
      <c r="N4" s="289">
        <v>673201001</v>
      </c>
      <c r="O4" s="289"/>
      <c r="P4" s="289"/>
      <c r="Q4" s="289"/>
      <c r="R4" s="289"/>
      <c r="S4" s="289"/>
      <c r="T4" s="289"/>
      <c r="U4" s="289"/>
      <c r="V4" s="289" t="s">
        <v>115</v>
      </c>
      <c r="W4" s="289"/>
      <c r="X4" s="288" t="str">
        <f>result!B19</f>
        <v>40702810523250002030</v>
      </c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</row>
    <row r="5" spans="1:76" ht="15" customHeight="1">
      <c r="A5" s="289" t="str">
        <f>result!B11</f>
        <v>ООО "Вертикаль"</v>
      </c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</row>
    <row r="6" spans="1:76" ht="9.75" customHeight="1">
      <c r="A6" s="289"/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</row>
    <row r="7" spans="1:76" ht="26.25" customHeight="1">
      <c r="A7" s="289" t="s">
        <v>119</v>
      </c>
      <c r="B7" s="289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BX7" s="56">
        <v>673201001</v>
      </c>
    </row>
    <row r="8" spans="1:76" ht="15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</row>
    <row r="9" spans="1:76" ht="15" customHeight="1">
      <c r="A9" s="290" t="str">
        <f>CONCATENATE("Счет на оплату № ",result!B38," от ",result!B40)</f>
        <v xml:space="preserve">Счет на оплату №  от 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</row>
    <row r="10" spans="1:76" ht="15" customHeight="1">
      <c r="A10" s="290"/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</row>
    <row r="11" spans="1:76" ht="15" customHeight="1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</row>
    <row r="12" spans="1:76" s="133" customFormat="1" ht="48" customHeight="1">
      <c r="A12" s="286" t="s">
        <v>120</v>
      </c>
      <c r="B12" s="286"/>
      <c r="C12" s="286"/>
      <c r="D12" s="286"/>
      <c r="E12" s="286"/>
      <c r="F12" s="286" t="str">
        <f>CONCATENATE(result!B11,", ИНН ",result!B15,",  КПП ",result!B17,", ",result!B21)</f>
        <v>ООО "Вертикаль", ИНН 6732186379,  КПП 673201001, 214004, г .Смоленск,  ул.  Пригородная , д.18, офис 12А</v>
      </c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6"/>
      <c r="AD12" s="286"/>
      <c r="AE12" s="286"/>
      <c r="AF12" s="286"/>
      <c r="AG12" s="286"/>
      <c r="AH12" s="286"/>
      <c r="AI12" s="286"/>
      <c r="AJ12" s="286"/>
      <c r="AK12" s="286"/>
      <c r="AL12" s="286"/>
      <c r="AM12" s="286"/>
      <c r="AN12" s="286"/>
      <c r="AO12" s="286"/>
    </row>
    <row r="13" spans="1:76" s="133" customFormat="1" ht="15" customHeight="1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</row>
    <row r="14" spans="1:76" s="56" customFormat="1" ht="48.75" customHeight="1">
      <c r="A14" s="286" t="s">
        <v>121</v>
      </c>
      <c r="B14" s="286"/>
      <c r="C14" s="286"/>
      <c r="D14" s="286"/>
      <c r="E14" s="286"/>
      <c r="F14" s="286" t="s">
        <v>122</v>
      </c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6"/>
      <c r="AO14" s="286"/>
    </row>
    <row r="15" spans="1:76" s="133" customFormat="1" ht="15" customHeight="1">
      <c r="A15" s="136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7"/>
      <c r="AQ15" s="137"/>
      <c r="AR15" s="137"/>
    </row>
    <row r="16" spans="1:76" s="133" customFormat="1" ht="25.5" customHeight="1">
      <c r="A16" s="287" t="s">
        <v>123</v>
      </c>
      <c r="B16" s="287"/>
      <c r="C16" s="287"/>
      <c r="D16" s="287"/>
      <c r="E16" s="287"/>
      <c r="F16" s="287" t="str">
        <f>CONCATENATE(result!B2," от ",result!B3)</f>
        <v>20/1-1030-Р от 02.08.2021</v>
      </c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7"/>
      <c r="AO16" s="287"/>
      <c r="AP16" s="137"/>
      <c r="AQ16" s="137"/>
      <c r="AR16" s="137"/>
    </row>
    <row r="17" spans="1:107" ht="15" customHeight="1"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4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</row>
    <row r="18" spans="1:107" s="133" customFormat="1" ht="21.75" customHeight="1">
      <c r="A18" s="285" t="s">
        <v>124</v>
      </c>
      <c r="B18" s="285"/>
      <c r="C18" s="285"/>
      <c r="D18" s="277" t="s">
        <v>125</v>
      </c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 t="s">
        <v>46</v>
      </c>
      <c r="S18" s="277"/>
      <c r="T18" s="277"/>
      <c r="U18" s="277"/>
      <c r="V18" s="277"/>
      <c r="W18" s="277"/>
      <c r="X18" s="277" t="s">
        <v>126</v>
      </c>
      <c r="Y18" s="277"/>
      <c r="Z18" s="277"/>
      <c r="AA18" s="277"/>
      <c r="AB18" s="277"/>
      <c r="AC18" s="277"/>
      <c r="AD18" s="277" t="s">
        <v>127</v>
      </c>
      <c r="AE18" s="277"/>
      <c r="AF18" s="277"/>
      <c r="AG18" s="277"/>
      <c r="AH18" s="277"/>
      <c r="AI18" s="277"/>
      <c r="AJ18" s="278" t="s">
        <v>128</v>
      </c>
      <c r="AK18" s="278"/>
      <c r="AL18" s="278"/>
      <c r="AM18" s="278"/>
      <c r="AN18" s="278"/>
      <c r="AO18" s="278"/>
      <c r="AP18" s="137"/>
      <c r="AQ18" s="137"/>
      <c r="AR18" s="137"/>
    </row>
    <row r="19" spans="1:107" s="133" customFormat="1" ht="50.25" customHeight="1">
      <c r="A19" s="279">
        <v>1</v>
      </c>
      <c r="B19" s="279"/>
      <c r="C19" s="279"/>
      <c r="D19" s="280" t="s">
        <v>129</v>
      </c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1" t="s">
        <v>130</v>
      </c>
      <c r="S19" s="281"/>
      <c r="T19" s="281"/>
      <c r="U19" s="281"/>
      <c r="V19" s="281"/>
      <c r="W19" s="281"/>
      <c r="X19" s="281" t="s">
        <v>130</v>
      </c>
      <c r="Y19" s="281"/>
      <c r="Z19" s="281"/>
      <c r="AA19" s="281"/>
      <c r="AB19" s="281"/>
      <c r="AC19" s="281"/>
      <c r="AD19" s="282">
        <f>990000-165000</f>
        <v>825000</v>
      </c>
      <c r="AE19" s="282"/>
      <c r="AF19" s="282"/>
      <c r="AG19" s="282"/>
      <c r="AH19" s="282"/>
      <c r="AI19" s="282"/>
      <c r="AJ19" s="283">
        <f>AD19</f>
        <v>825000</v>
      </c>
      <c r="AK19" s="283"/>
      <c r="AL19" s="283"/>
      <c r="AM19" s="283"/>
      <c r="AN19" s="283"/>
      <c r="AO19" s="283"/>
      <c r="AP19" s="137"/>
      <c r="AQ19" s="137"/>
      <c r="AR19" s="137"/>
      <c r="DC19" s="133" t="s">
        <v>128</v>
      </c>
    </row>
    <row r="20" spans="1:107" ht="25.5" customHeight="1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8"/>
      <c r="S20" s="138"/>
      <c r="T20" s="138"/>
      <c r="U20" s="138"/>
      <c r="V20" s="139"/>
      <c r="W20" s="139"/>
      <c r="X20" s="140"/>
      <c r="Y20" s="140"/>
      <c r="Z20" s="140"/>
      <c r="AA20" s="140"/>
      <c r="AB20" s="140"/>
      <c r="AC20" s="134"/>
      <c r="AD20" s="272" t="s">
        <v>78</v>
      </c>
      <c r="AE20" s="272"/>
      <c r="AF20" s="272"/>
      <c r="AG20" s="272"/>
      <c r="AH20" s="272"/>
      <c r="AI20" s="272"/>
      <c r="AJ20" s="273">
        <f>AJ19</f>
        <v>825000</v>
      </c>
      <c r="AK20" s="273"/>
      <c r="AL20" s="273"/>
      <c r="AM20" s="273"/>
      <c r="AN20" s="273"/>
      <c r="AO20" s="273"/>
      <c r="AP20" s="137"/>
      <c r="AQ20" s="137"/>
      <c r="AR20" s="137"/>
    </row>
    <row r="21" spans="1:107" s="133" customFormat="1" ht="24" customHeight="1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8"/>
      <c r="T21" s="134"/>
      <c r="U21" s="138"/>
      <c r="V21" s="134"/>
      <c r="W21" s="134"/>
      <c r="X21" s="134"/>
      <c r="Y21" s="141"/>
      <c r="Z21" s="141"/>
      <c r="AA21" s="141"/>
      <c r="AB21" s="141"/>
      <c r="AC21" s="134"/>
      <c r="AD21" s="274" t="s">
        <v>131</v>
      </c>
      <c r="AE21" s="274"/>
      <c r="AF21" s="274"/>
      <c r="AG21" s="274"/>
      <c r="AH21" s="274"/>
      <c r="AI21" s="274"/>
      <c r="AJ21" s="275">
        <f>AJ20*0.2</f>
        <v>165000</v>
      </c>
      <c r="AK21" s="275"/>
      <c r="AL21" s="275"/>
      <c r="AM21" s="275"/>
      <c r="AN21" s="275"/>
      <c r="AO21" s="275"/>
    </row>
    <row r="22" spans="1:107" ht="25.5" customHeight="1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8"/>
      <c r="S22" s="138"/>
      <c r="T22" s="138"/>
      <c r="U22" s="138"/>
      <c r="V22" s="139"/>
      <c r="W22" s="139"/>
      <c r="X22" s="140"/>
      <c r="Y22" s="140"/>
      <c r="Z22" s="140"/>
      <c r="AA22" s="140"/>
      <c r="AB22" s="140"/>
      <c r="AC22" s="134"/>
      <c r="AD22" s="274" t="s">
        <v>132</v>
      </c>
      <c r="AE22" s="274"/>
      <c r="AF22" s="274"/>
      <c r="AG22" s="274"/>
      <c r="AH22" s="274"/>
      <c r="AI22" s="274"/>
      <c r="AJ22" s="276">
        <f>AJ20+AJ21</f>
        <v>990000</v>
      </c>
      <c r="AK22" s="276"/>
      <c r="AL22" s="276"/>
      <c r="AM22" s="276"/>
      <c r="AN22" s="276"/>
      <c r="AO22" s="276"/>
    </row>
    <row r="23" spans="1:107" ht="15" customHeight="1"/>
    <row r="24" spans="1:107" s="133" customFormat="1" ht="20.25" customHeight="1">
      <c r="A24" s="267" t="s">
        <v>133</v>
      </c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267"/>
      <c r="Q24" s="267"/>
      <c r="R24" s="267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</row>
    <row r="25" spans="1:107" ht="48" customHeight="1">
      <c r="A25" s="268" t="s">
        <v>134</v>
      </c>
      <c r="B25" s="268"/>
      <c r="C25" s="268"/>
      <c r="D25" s="268"/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8"/>
      <c r="AM25" s="268"/>
      <c r="AN25" s="268"/>
      <c r="AO25" s="268"/>
      <c r="BF25" s="143"/>
    </row>
    <row r="26" spans="1:107" ht="15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</row>
    <row r="27" spans="1:107" ht="23.25">
      <c r="A27" s="145" t="s">
        <v>135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</row>
    <row r="28" spans="1:107" ht="23.25">
      <c r="A28" s="145" t="s">
        <v>136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</row>
    <row r="29" spans="1:107" ht="23.25" customHeight="1">
      <c r="A29" s="269" t="s">
        <v>137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145"/>
      <c r="AM29" s="145"/>
      <c r="AN29" s="145"/>
      <c r="AO29" s="145"/>
    </row>
    <row r="30" spans="1:107" ht="23.25">
      <c r="A30" s="269"/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136"/>
      <c r="AM30" s="136"/>
      <c r="AN30" s="136"/>
      <c r="AO30" s="136"/>
    </row>
    <row r="31" spans="1:107" s="133" customFormat="1" ht="15" customHeight="1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</row>
    <row r="32" spans="1:107" s="133" customFormat="1" ht="29.25" customHeight="1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</row>
    <row r="33" spans="1:41" s="133" customFormat="1" ht="24" customHeight="1">
      <c r="A33" s="270" t="s">
        <v>138</v>
      </c>
      <c r="B33" s="270"/>
      <c r="C33" s="270"/>
      <c r="D33" s="270"/>
      <c r="E33" s="270"/>
      <c r="F33" s="271" t="str">
        <f>result!B12</f>
        <v>Тимашев Ю.Н.</v>
      </c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142"/>
      <c r="W33" s="270" t="s">
        <v>139</v>
      </c>
      <c r="X33" s="270"/>
      <c r="Y33" s="270"/>
      <c r="Z33" s="270"/>
      <c r="AA33" s="271" t="str">
        <f>result!B12</f>
        <v>Тимашев Ю.Н.</v>
      </c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71"/>
      <c r="AO33" s="271"/>
    </row>
    <row r="34" spans="1:41" s="133" customFormat="1" ht="15" customHeight="1"/>
    <row r="35" spans="1:41" s="133" customFormat="1" ht="15" customHeight="1"/>
    <row r="36" spans="1:41" ht="15" customHeight="1"/>
  </sheetData>
  <mergeCells count="51">
    <mergeCell ref="A1:U2"/>
    <mergeCell ref="V1:W1"/>
    <mergeCell ref="X1:AO1"/>
    <mergeCell ref="V2:W3"/>
    <mergeCell ref="X2:AO3"/>
    <mergeCell ref="A3:U3"/>
    <mergeCell ref="X4:AO7"/>
    <mergeCell ref="A5:U6"/>
    <mergeCell ref="A7:D7"/>
    <mergeCell ref="E7:U7"/>
    <mergeCell ref="A9:AO10"/>
    <mergeCell ref="A4:B4"/>
    <mergeCell ref="C4:K4"/>
    <mergeCell ref="L4:M4"/>
    <mergeCell ref="N4:U4"/>
    <mergeCell ref="V4:W7"/>
    <mergeCell ref="A12:E12"/>
    <mergeCell ref="F12:AO12"/>
    <mergeCell ref="A14:E14"/>
    <mergeCell ref="F14:AO14"/>
    <mergeCell ref="A16:E16"/>
    <mergeCell ref="F16:AO16"/>
    <mergeCell ref="M17:P17"/>
    <mergeCell ref="Q17:T17"/>
    <mergeCell ref="U17:X17"/>
    <mergeCell ref="Y17:AB17"/>
    <mergeCell ref="A18:C18"/>
    <mergeCell ref="D18:Q18"/>
    <mergeCell ref="R18:W18"/>
    <mergeCell ref="X18:AC18"/>
    <mergeCell ref="AD18:AI18"/>
    <mergeCell ref="AJ18:AO18"/>
    <mergeCell ref="A19:C19"/>
    <mergeCell ref="D19:Q19"/>
    <mergeCell ref="R19:W19"/>
    <mergeCell ref="X19:AC19"/>
    <mergeCell ref="AD19:AI19"/>
    <mergeCell ref="AJ19:AO19"/>
    <mergeCell ref="AD20:AI20"/>
    <mergeCell ref="AJ20:AO20"/>
    <mergeCell ref="AD21:AI21"/>
    <mergeCell ref="AJ21:AO21"/>
    <mergeCell ref="AD22:AI22"/>
    <mergeCell ref="AJ22:AO22"/>
    <mergeCell ref="A24:R24"/>
    <mergeCell ref="A25:AO25"/>
    <mergeCell ref="A29:AK30"/>
    <mergeCell ref="A33:E33"/>
    <mergeCell ref="F33:U33"/>
    <mergeCell ref="W33:Z33"/>
    <mergeCell ref="AA33:AO33"/>
  </mergeCells>
  <pageMargins left="0.25" right="0.25" top="0.75" bottom="0.75" header="0.51180555555555496" footer="0.51180555555555496"/>
  <pageSetup paperSize="9" scale="6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J48"/>
  <sheetViews>
    <sheetView topLeftCell="A31" zoomScale="115" zoomScaleNormal="115" workbookViewId="0">
      <selection activeCell="A37" sqref="A37:K37"/>
    </sheetView>
  </sheetViews>
  <sheetFormatPr defaultColWidth="3.7109375" defaultRowHeight="15"/>
  <cols>
    <col min="1" max="1024" width="3.7109375" style="147"/>
  </cols>
  <sheetData>
    <row r="1" spans="1:84" ht="1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G1" s="149"/>
    </row>
    <row r="2" spans="1:84" ht="15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325" t="s">
        <v>140</v>
      </c>
      <c r="T2" s="325"/>
      <c r="U2" s="325"/>
      <c r="V2" s="325"/>
      <c r="W2" s="325"/>
      <c r="X2" s="325"/>
      <c r="Y2" s="325"/>
      <c r="Z2" s="325"/>
      <c r="AA2" s="148"/>
      <c r="AB2" s="148"/>
      <c r="AC2" s="148"/>
      <c r="AD2" s="148"/>
      <c r="AG2" s="149"/>
    </row>
    <row r="3" spans="1:84" ht="25.5" customHeight="1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325" t="s">
        <v>141</v>
      </c>
      <c r="T3" s="325"/>
      <c r="U3" s="325"/>
      <c r="V3" s="325"/>
      <c r="W3" s="325"/>
      <c r="X3" s="325"/>
      <c r="Y3" s="325"/>
      <c r="Z3" s="325"/>
      <c r="AA3" s="325"/>
      <c r="AB3" s="325"/>
      <c r="AC3" s="148"/>
      <c r="AD3" s="148"/>
      <c r="AG3" s="149"/>
    </row>
    <row r="4" spans="1:84" ht="15" customHeight="1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325" t="s">
        <v>142</v>
      </c>
      <c r="T4" s="325"/>
      <c r="U4" s="325"/>
      <c r="V4" s="325"/>
      <c r="W4" s="148"/>
      <c r="X4" s="148"/>
      <c r="Y4" s="148"/>
      <c r="Z4" s="148"/>
      <c r="AA4" s="148"/>
      <c r="AB4" s="148"/>
      <c r="AC4" s="148"/>
      <c r="AD4" s="148"/>
      <c r="AF4" s="150"/>
      <c r="AG4" s="150"/>
      <c r="AH4" s="150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2"/>
      <c r="BG4" s="152"/>
      <c r="BH4" s="152"/>
      <c r="BI4" s="152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</row>
    <row r="5" spans="1:84" ht="15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320" t="s">
        <v>143</v>
      </c>
      <c r="X5" s="320"/>
      <c r="Y5" s="320"/>
      <c r="Z5" s="320"/>
      <c r="AA5" s="320"/>
      <c r="AB5" s="320"/>
      <c r="AC5" s="320"/>
      <c r="AD5" s="320"/>
      <c r="AF5" s="150"/>
      <c r="AG5" s="150"/>
      <c r="AH5" s="150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  <c r="BE5" s="151"/>
      <c r="BF5" s="152"/>
      <c r="BG5" s="152"/>
      <c r="BH5" s="152"/>
      <c r="BI5" s="152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</row>
    <row r="6" spans="1:84" ht="15" customHeight="1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321" t="s">
        <v>144</v>
      </c>
      <c r="T6" s="321"/>
      <c r="U6" s="321"/>
      <c r="V6" s="321"/>
      <c r="W6" s="320">
        <v>322001</v>
      </c>
      <c r="X6" s="320"/>
      <c r="Y6" s="320"/>
      <c r="Z6" s="320"/>
      <c r="AA6" s="320"/>
      <c r="AB6" s="320"/>
      <c r="AC6" s="320"/>
      <c r="AD6" s="320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2"/>
      <c r="BI6" s="152"/>
      <c r="BJ6" s="152"/>
      <c r="BK6" s="152"/>
      <c r="BL6" s="152"/>
      <c r="BM6" s="152"/>
      <c r="BN6" s="152"/>
      <c r="BO6" s="152"/>
      <c r="BP6" s="152"/>
      <c r="BQ6" s="152"/>
      <c r="BR6" s="152"/>
      <c r="BS6" s="152"/>
      <c r="BT6" s="152"/>
      <c r="BU6" s="152"/>
      <c r="BV6" s="152"/>
      <c r="BW6" s="152"/>
      <c r="BX6" s="152"/>
      <c r="BY6" s="152"/>
      <c r="BZ6" s="152"/>
      <c r="CA6" s="152"/>
      <c r="CB6" s="152"/>
      <c r="CC6" s="152"/>
      <c r="CD6" s="152"/>
      <c r="CE6" s="152"/>
      <c r="CF6" s="152"/>
    </row>
    <row r="7" spans="1:84" ht="23.25" customHeight="1">
      <c r="A7" s="325" t="s">
        <v>145</v>
      </c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148"/>
      <c r="U7" s="148"/>
      <c r="V7" s="148"/>
      <c r="W7" s="320">
        <v>203815</v>
      </c>
      <c r="X7" s="320"/>
      <c r="Y7" s="320"/>
      <c r="Z7" s="320"/>
      <c r="AA7" s="320"/>
      <c r="AB7" s="320"/>
      <c r="AC7" s="320"/>
      <c r="AD7" s="320"/>
      <c r="AE7" s="153"/>
      <c r="AF7" s="153"/>
      <c r="AG7" s="153"/>
      <c r="AH7" s="153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5"/>
      <c r="BG7" s="155"/>
      <c r="BH7" s="155"/>
      <c r="BI7" s="155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</row>
    <row r="8" spans="1:84" ht="15" customHeight="1">
      <c r="A8" s="325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6" t="s">
        <v>146</v>
      </c>
      <c r="U8" s="326"/>
      <c r="V8" s="326"/>
      <c r="W8" s="320"/>
      <c r="X8" s="320"/>
      <c r="Y8" s="320"/>
      <c r="Z8" s="320"/>
      <c r="AA8" s="320"/>
      <c r="AB8" s="320"/>
      <c r="AC8" s="320"/>
      <c r="AD8" s="320"/>
      <c r="AE8" s="24"/>
      <c r="AF8" s="153"/>
      <c r="AG8" s="153"/>
      <c r="AH8" s="153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5"/>
      <c r="BG8" s="155"/>
      <c r="BH8" s="155"/>
      <c r="BI8" s="155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</row>
    <row r="9" spans="1:84" ht="15" customHeight="1">
      <c r="A9" s="327" t="s">
        <v>147</v>
      </c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0">
        <v>203815</v>
      </c>
      <c r="X9" s="320"/>
      <c r="Y9" s="320"/>
      <c r="Z9" s="320"/>
      <c r="AA9" s="320"/>
      <c r="AB9" s="320"/>
      <c r="AC9" s="320"/>
      <c r="AD9" s="320"/>
      <c r="AE9" s="153"/>
      <c r="AF9" s="153"/>
      <c r="AG9" s="153"/>
      <c r="AH9" s="153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5"/>
      <c r="BG9" s="155"/>
      <c r="BH9" s="155"/>
      <c r="BI9" s="155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</row>
    <row r="10" spans="1:84" ht="15" customHeight="1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327"/>
      <c r="S10" s="327"/>
      <c r="T10" s="327"/>
      <c r="U10" s="327"/>
      <c r="V10" s="327"/>
      <c r="W10" s="320"/>
      <c r="X10" s="320"/>
      <c r="Y10" s="320"/>
      <c r="Z10" s="320"/>
      <c r="AA10" s="320"/>
      <c r="AB10" s="320"/>
      <c r="AC10" s="320"/>
      <c r="AD10" s="320"/>
      <c r="AF10" s="153"/>
      <c r="AG10" s="153"/>
      <c r="AH10" s="153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5"/>
      <c r="BG10" s="155"/>
      <c r="BH10" s="155"/>
      <c r="BI10" s="155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</row>
    <row r="11" spans="1:84" ht="15" customHeight="1">
      <c r="A11" s="328" t="s">
        <v>148</v>
      </c>
      <c r="B11" s="328"/>
      <c r="C11" s="328"/>
      <c r="D11" s="328"/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19" t="s">
        <v>146</v>
      </c>
      <c r="U11" s="319"/>
      <c r="V11" s="319"/>
      <c r="W11" s="320"/>
      <c r="X11" s="320"/>
      <c r="Y11" s="320"/>
      <c r="Z11" s="320"/>
      <c r="AA11" s="320"/>
      <c r="AB11" s="320"/>
      <c r="AC11" s="320"/>
      <c r="AD11" s="320"/>
      <c r="AE11" s="150"/>
      <c r="AF11" s="150"/>
      <c r="AG11" s="150"/>
      <c r="AH11" s="150"/>
      <c r="AI11" s="150"/>
      <c r="AJ11" s="150"/>
      <c r="AK11" s="158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</row>
    <row r="12" spans="1:84" ht="15" customHeight="1">
      <c r="A12" s="328"/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19"/>
      <c r="U12" s="319"/>
      <c r="V12" s="319"/>
      <c r="W12" s="320"/>
      <c r="X12" s="320"/>
      <c r="Y12" s="320"/>
      <c r="Z12" s="320"/>
      <c r="AA12" s="320"/>
      <c r="AB12" s="320"/>
      <c r="AC12" s="320"/>
      <c r="AD12" s="320"/>
    </row>
    <row r="13" spans="1:84" ht="18" customHeight="1">
      <c r="A13" s="148"/>
      <c r="B13" s="148"/>
      <c r="C13" s="148"/>
      <c r="D13" s="148"/>
      <c r="E13" s="148"/>
      <c r="F13" s="148"/>
      <c r="G13" s="148"/>
      <c r="H13" s="322" t="s">
        <v>149</v>
      </c>
      <c r="I13" s="322"/>
      <c r="J13" s="322"/>
      <c r="K13" s="322"/>
      <c r="L13" s="322"/>
      <c r="M13" s="322"/>
      <c r="N13" s="322"/>
      <c r="O13" s="148"/>
      <c r="P13" s="148"/>
      <c r="Q13" s="148"/>
      <c r="R13" s="148"/>
      <c r="S13" s="148"/>
      <c r="T13" s="148"/>
      <c r="U13" s="148"/>
      <c r="V13" s="148"/>
      <c r="W13" s="320">
        <v>34721998</v>
      </c>
      <c r="X13" s="320"/>
      <c r="Y13" s="320"/>
      <c r="Z13" s="320"/>
      <c r="AA13" s="320"/>
      <c r="AB13" s="320"/>
      <c r="AC13" s="320"/>
      <c r="AD13" s="320"/>
    </row>
    <row r="14" spans="1:84" ht="60" customHeight="1">
      <c r="A14" s="323" t="s">
        <v>150</v>
      </c>
      <c r="B14" s="323"/>
      <c r="C14" s="323"/>
      <c r="D14" s="324" t="str">
        <f>C31</f>
        <v>Ремонт антикоррозийной защиты трубопроводов ОВ НК с северо-западной стороны корп. 482 Трубопроводы технологические и арматура с изоляцией инв. № 004314 Цех слабой азотной кислоты. Отделение УКЛ</v>
      </c>
      <c r="E14" s="324"/>
      <c r="F14" s="324"/>
      <c r="G14" s="324"/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  <c r="S14" s="324"/>
      <c r="T14" s="319" t="s">
        <v>146</v>
      </c>
      <c r="U14" s="319"/>
      <c r="V14" s="319"/>
      <c r="W14" s="320"/>
      <c r="X14" s="320"/>
      <c r="Y14" s="320"/>
      <c r="Z14" s="320"/>
      <c r="AA14" s="320"/>
      <c r="AB14" s="320"/>
      <c r="AC14" s="320"/>
      <c r="AD14" s="320"/>
    </row>
    <row r="15" spans="1:84" ht="18.75" customHeight="1">
      <c r="A15" s="148"/>
      <c r="B15" s="148"/>
      <c r="C15" s="148"/>
      <c r="D15" s="148"/>
      <c r="E15" s="148"/>
      <c r="F15" s="148"/>
      <c r="G15" s="148"/>
      <c r="H15" s="148"/>
      <c r="I15" s="318" t="s">
        <v>151</v>
      </c>
      <c r="J15" s="318"/>
      <c r="K15" s="318"/>
      <c r="L15" s="318"/>
      <c r="M15" s="318"/>
      <c r="N15" s="148"/>
      <c r="O15" s="148"/>
      <c r="P15" s="319" t="s">
        <v>152</v>
      </c>
      <c r="Q15" s="319"/>
      <c r="R15" s="319"/>
      <c r="S15" s="319"/>
      <c r="T15" s="319"/>
      <c r="U15" s="319"/>
      <c r="V15" s="319"/>
      <c r="W15" s="320"/>
      <c r="X15" s="320"/>
      <c r="Y15" s="320"/>
      <c r="Z15" s="320"/>
      <c r="AA15" s="320"/>
      <c r="AB15" s="320"/>
      <c r="AC15" s="320"/>
      <c r="AD15" s="320"/>
    </row>
    <row r="16" spans="1:84" ht="43.5" customHeight="1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321" t="s">
        <v>153</v>
      </c>
      <c r="O16" s="321"/>
      <c r="P16" s="321"/>
      <c r="Q16" s="321"/>
      <c r="R16" s="321"/>
      <c r="S16" s="321"/>
      <c r="T16" s="321"/>
      <c r="U16" s="320" t="s">
        <v>154</v>
      </c>
      <c r="V16" s="320"/>
      <c r="W16" s="320" t="s">
        <v>211</v>
      </c>
      <c r="X16" s="320"/>
      <c r="Y16" s="320"/>
      <c r="Z16" s="320"/>
      <c r="AA16" s="320"/>
      <c r="AB16" s="320"/>
      <c r="AC16" s="320"/>
      <c r="AD16" s="320"/>
    </row>
    <row r="17" spans="1:53" ht="15" customHeight="1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321"/>
      <c r="O17" s="321"/>
      <c r="P17" s="321"/>
      <c r="Q17" s="321"/>
      <c r="R17" s="321"/>
      <c r="S17" s="321"/>
      <c r="T17" s="321"/>
      <c r="U17" s="317" t="s">
        <v>155</v>
      </c>
      <c r="V17" s="317"/>
      <c r="W17" s="312">
        <v>2</v>
      </c>
      <c r="X17" s="312"/>
      <c r="Y17" s="312">
        <v>8</v>
      </c>
      <c r="Z17" s="312"/>
      <c r="AA17" s="312"/>
      <c r="AB17" s="312">
        <v>2021</v>
      </c>
      <c r="AC17" s="312"/>
      <c r="AD17" s="312"/>
    </row>
    <row r="18" spans="1:53" ht="15" customHeight="1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316"/>
      <c r="X18" s="316"/>
      <c r="Y18" s="316"/>
      <c r="Z18" s="316"/>
      <c r="AA18" s="316"/>
      <c r="AB18" s="316"/>
      <c r="AC18" s="316"/>
      <c r="AD18" s="316"/>
    </row>
    <row r="19" spans="1:53" ht="15" customHeight="1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59"/>
      <c r="X19" s="159"/>
      <c r="Y19" s="159"/>
      <c r="Z19" s="159"/>
      <c r="AA19" s="159"/>
      <c r="AB19" s="159"/>
      <c r="AC19" s="159"/>
      <c r="AD19" s="159"/>
    </row>
    <row r="20" spans="1:53" ht="15" customHeight="1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317" t="s">
        <v>156</v>
      </c>
      <c r="O20" s="317"/>
      <c r="P20" s="317"/>
      <c r="Q20" s="317"/>
      <c r="R20" s="317"/>
      <c r="S20" s="317" t="s">
        <v>157</v>
      </c>
      <c r="T20" s="317"/>
      <c r="U20" s="317"/>
      <c r="V20" s="317"/>
      <c r="W20" s="317"/>
      <c r="X20" s="160"/>
      <c r="Y20" s="317" t="s">
        <v>158</v>
      </c>
      <c r="Z20" s="317"/>
      <c r="AA20" s="317"/>
      <c r="AB20" s="317"/>
      <c r="AC20" s="317"/>
      <c r="AD20" s="317"/>
    </row>
    <row r="21" spans="1:53" ht="15" customHeight="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160"/>
      <c r="Y21" s="317" t="s">
        <v>159</v>
      </c>
      <c r="Z21" s="317"/>
      <c r="AA21" s="317"/>
      <c r="AB21" s="317" t="s">
        <v>160</v>
      </c>
      <c r="AC21" s="317"/>
      <c r="AD21" s="317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</row>
    <row r="22" spans="1:53" ht="15" customHeight="1">
      <c r="A22" s="148"/>
      <c r="B22" s="148"/>
      <c r="C22" s="148"/>
      <c r="D22" s="148"/>
      <c r="E22" s="148"/>
      <c r="F22" s="148"/>
      <c r="G22" s="148"/>
      <c r="H22" s="148"/>
      <c r="I22" s="148"/>
      <c r="J22" s="311" t="s">
        <v>161</v>
      </c>
      <c r="K22" s="311"/>
      <c r="L22" s="311"/>
      <c r="M22" s="311"/>
      <c r="N22" s="312">
        <v>1</v>
      </c>
      <c r="O22" s="312"/>
      <c r="P22" s="312"/>
      <c r="Q22" s="312"/>
      <c r="R22" s="312"/>
      <c r="S22" s="313">
        <v>44500</v>
      </c>
      <c r="T22" s="313"/>
      <c r="U22" s="313"/>
      <c r="V22" s="313"/>
      <c r="W22" s="313"/>
      <c r="X22" s="160"/>
      <c r="Y22" s="314">
        <v>44470</v>
      </c>
      <c r="Z22" s="314"/>
      <c r="AA22" s="314"/>
      <c r="AB22" s="315">
        <v>44500</v>
      </c>
      <c r="AC22" s="315"/>
      <c r="AD22" s="315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</row>
    <row r="23" spans="1:53" ht="15" customHeight="1">
      <c r="A23" s="148"/>
      <c r="B23" s="148"/>
      <c r="C23" s="148"/>
      <c r="D23" s="148"/>
      <c r="E23" s="307" t="s">
        <v>162</v>
      </c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161"/>
      <c r="T23" s="161"/>
      <c r="U23" s="161"/>
      <c r="V23" s="161"/>
      <c r="W23" s="161"/>
      <c r="X23" s="148"/>
      <c r="Y23" s="148"/>
      <c r="Z23" s="148"/>
      <c r="AA23" s="148"/>
      <c r="AB23" s="148"/>
      <c r="AC23" s="148"/>
      <c r="AD23" s="148"/>
      <c r="AE23" s="155"/>
      <c r="AF23" s="155"/>
      <c r="AG23" s="162"/>
      <c r="AH23" s="154"/>
      <c r="AI23" s="154"/>
      <c r="AJ23" s="154"/>
      <c r="AK23" s="154"/>
      <c r="AL23" s="154"/>
      <c r="AM23" s="154"/>
      <c r="AN23" s="154"/>
      <c r="AO23" s="154"/>
      <c r="AP23" s="156"/>
      <c r="AQ23" s="156"/>
      <c r="AR23" s="156"/>
      <c r="AS23" s="156"/>
      <c r="AT23" s="156"/>
      <c r="AU23" s="156"/>
      <c r="AV23" s="156"/>
      <c r="AW23" s="156"/>
      <c r="AX23" s="155"/>
      <c r="AY23" s="155"/>
      <c r="AZ23" s="155"/>
      <c r="BA23" s="155"/>
    </row>
    <row r="24" spans="1:53" ht="8.25" customHeight="1">
      <c r="A24" s="308" t="s">
        <v>163</v>
      </c>
      <c r="B24" s="308"/>
      <c r="C24" s="309" t="s">
        <v>164</v>
      </c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10"/>
      <c r="P24" s="310"/>
      <c r="Q24" s="298" t="s">
        <v>165</v>
      </c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155"/>
      <c r="AF24" s="155"/>
      <c r="AG24" s="162"/>
      <c r="AH24" s="163"/>
      <c r="AI24" s="163"/>
      <c r="AJ24" s="163"/>
      <c r="AK24" s="163"/>
      <c r="AL24" s="163"/>
      <c r="AM24" s="163"/>
      <c r="AN24" s="163"/>
      <c r="AO24" s="163"/>
      <c r="AP24" s="164"/>
      <c r="AQ24" s="164"/>
      <c r="AR24" s="164"/>
      <c r="AS24" s="164"/>
      <c r="AT24" s="164"/>
      <c r="AU24" s="164"/>
      <c r="AV24" s="164"/>
      <c r="AW24" s="164"/>
      <c r="AX24" s="155"/>
      <c r="AY24" s="155"/>
      <c r="AZ24" s="155"/>
      <c r="BA24" s="155"/>
    </row>
    <row r="25" spans="1:53" ht="4.5" customHeight="1">
      <c r="A25" s="308"/>
      <c r="B25" s="308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10"/>
      <c r="P25" s="310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H25" s="154"/>
      <c r="AI25" s="154"/>
      <c r="AJ25" s="154"/>
      <c r="AK25" s="154"/>
      <c r="AL25" s="154"/>
      <c r="AM25" s="154"/>
      <c r="AN25" s="154"/>
      <c r="AO25" s="154"/>
      <c r="AP25" s="156"/>
      <c r="AQ25" s="156"/>
      <c r="AR25" s="156"/>
      <c r="AS25" s="156"/>
      <c r="AT25" s="156"/>
      <c r="AU25" s="156"/>
      <c r="AV25" s="156"/>
      <c r="AW25" s="156"/>
    </row>
    <row r="26" spans="1:53" ht="15" customHeight="1">
      <c r="A26" s="308"/>
      <c r="B26" s="308"/>
      <c r="C26" s="309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10"/>
      <c r="P26" s="310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H26" s="163"/>
      <c r="AI26" s="163"/>
      <c r="AJ26" s="163"/>
      <c r="AK26" s="163"/>
      <c r="AL26" s="163"/>
      <c r="AM26" s="163"/>
      <c r="AN26" s="163"/>
      <c r="AO26" s="163"/>
      <c r="AP26" s="164"/>
      <c r="AQ26" s="164"/>
      <c r="AR26" s="164"/>
      <c r="AS26" s="164"/>
      <c r="AT26" s="164"/>
      <c r="AU26" s="164"/>
      <c r="AV26" s="164"/>
      <c r="AW26" s="164"/>
    </row>
    <row r="27" spans="1:53" ht="38.25" customHeight="1">
      <c r="A27" s="308"/>
      <c r="B27" s="308"/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10"/>
      <c r="P27" s="310"/>
      <c r="Q27" s="309" t="s">
        <v>166</v>
      </c>
      <c r="R27" s="309"/>
      <c r="S27" s="309"/>
      <c r="T27" s="309"/>
      <c r="U27" s="309" t="s">
        <v>167</v>
      </c>
      <c r="V27" s="309"/>
      <c r="W27" s="309"/>
      <c r="X27" s="309"/>
      <c r="Y27" s="309"/>
      <c r="Z27" s="309"/>
      <c r="AA27" s="309" t="s">
        <v>168</v>
      </c>
      <c r="AB27" s="309"/>
      <c r="AC27" s="309"/>
      <c r="AD27" s="309"/>
      <c r="AH27" s="163"/>
      <c r="AI27" s="163"/>
      <c r="AJ27" s="163"/>
      <c r="AK27" s="163"/>
      <c r="AL27" s="163"/>
      <c r="AM27" s="163"/>
      <c r="AN27" s="163"/>
      <c r="AO27" s="163"/>
      <c r="AP27" s="164"/>
      <c r="AQ27" s="164"/>
      <c r="AR27" s="164"/>
      <c r="AS27" s="164"/>
      <c r="AT27" s="164"/>
      <c r="AU27" s="164"/>
      <c r="AV27" s="164"/>
      <c r="AW27" s="164"/>
    </row>
    <row r="28" spans="1:53" ht="15" customHeight="1">
      <c r="A28" s="301">
        <v>1</v>
      </c>
      <c r="B28" s="301"/>
      <c r="C28" s="301">
        <v>2</v>
      </c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>
        <v>3</v>
      </c>
      <c r="P28" s="301"/>
      <c r="Q28" s="301">
        <v>4</v>
      </c>
      <c r="R28" s="301"/>
      <c r="S28" s="301"/>
      <c r="T28" s="301"/>
      <c r="U28" s="301">
        <v>5</v>
      </c>
      <c r="V28" s="301"/>
      <c r="W28" s="301"/>
      <c r="X28" s="301"/>
      <c r="Y28" s="301"/>
      <c r="Z28" s="301"/>
      <c r="AA28" s="301">
        <v>6</v>
      </c>
      <c r="AB28" s="301"/>
      <c r="AC28" s="301"/>
      <c r="AD28" s="301"/>
      <c r="AH28" s="163"/>
      <c r="AI28" s="163"/>
      <c r="AJ28" s="163"/>
      <c r="AK28" s="163"/>
      <c r="AL28" s="163"/>
      <c r="AM28" s="163"/>
      <c r="AN28" s="163"/>
      <c r="AO28" s="163"/>
      <c r="AP28" s="164"/>
      <c r="AQ28" s="164"/>
      <c r="AR28" s="164"/>
      <c r="AS28" s="164"/>
      <c r="AT28" s="164"/>
      <c r="AU28" s="164"/>
      <c r="AV28" s="164"/>
      <c r="AW28" s="164"/>
    </row>
    <row r="29" spans="1:53" ht="17.25" customHeight="1">
      <c r="A29" s="301"/>
      <c r="B29" s="301"/>
      <c r="C29" s="306" t="s">
        <v>169</v>
      </c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1" t="s">
        <v>170</v>
      </c>
      <c r="P29" s="301"/>
      <c r="Q29" s="304">
        <f>AA29</f>
        <v>542355.65999999992</v>
      </c>
      <c r="R29" s="304"/>
      <c r="S29" s="304"/>
      <c r="T29" s="304"/>
      <c r="U29" s="304">
        <f>Q29</f>
        <v>542355.65999999992</v>
      </c>
      <c r="V29" s="304"/>
      <c r="W29" s="304"/>
      <c r="X29" s="304"/>
      <c r="Y29" s="304"/>
      <c r="Z29" s="304"/>
      <c r="AA29" s="304">
        <f>КС2!F37</f>
        <v>542355.65999999992</v>
      </c>
      <c r="AB29" s="304"/>
      <c r="AC29" s="304"/>
      <c r="AD29" s="304"/>
      <c r="AH29" s="163"/>
      <c r="AI29" s="163"/>
      <c r="AJ29" s="163"/>
      <c r="AK29" s="163"/>
      <c r="AL29" s="163"/>
      <c r="AM29" s="163"/>
      <c r="AN29" s="163"/>
      <c r="AO29" s="163"/>
      <c r="AP29" s="164"/>
      <c r="AQ29" s="164"/>
      <c r="AR29" s="164"/>
      <c r="AS29" s="164"/>
      <c r="AT29" s="164"/>
      <c r="AU29" s="164"/>
      <c r="AV29" s="164"/>
      <c r="AW29" s="164"/>
    </row>
    <row r="30" spans="1:53" ht="15" customHeight="1">
      <c r="A30" s="301"/>
      <c r="B30" s="301"/>
      <c r="C30" s="301" t="s">
        <v>171</v>
      </c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0"/>
      <c r="AB30" s="300"/>
      <c r="AC30" s="300"/>
      <c r="AD30" s="300"/>
      <c r="AH30" s="163"/>
      <c r="AI30" s="163"/>
      <c r="AJ30" s="163"/>
      <c r="AK30" s="163"/>
      <c r="AL30" s="163"/>
      <c r="AM30" s="163"/>
      <c r="AN30" s="163"/>
      <c r="AO30" s="163"/>
      <c r="AP30" s="164"/>
      <c r="AQ30" s="164"/>
      <c r="AR30" s="164"/>
      <c r="AS30" s="164"/>
      <c r="AT30" s="164"/>
      <c r="AU30" s="164"/>
      <c r="AV30" s="164"/>
      <c r="AW30" s="164"/>
    </row>
    <row r="31" spans="1:53" ht="63.75" customHeight="1">
      <c r="A31" s="301"/>
      <c r="B31" s="301"/>
      <c r="C31" s="302" t="s">
        <v>229</v>
      </c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3" t="s">
        <v>170</v>
      </c>
      <c r="P31" s="303"/>
      <c r="Q31" s="304">
        <f>Q29</f>
        <v>542355.65999999992</v>
      </c>
      <c r="R31" s="304"/>
      <c r="S31" s="304"/>
      <c r="T31" s="304"/>
      <c r="U31" s="304">
        <f>Q29</f>
        <v>542355.65999999992</v>
      </c>
      <c r="V31" s="304"/>
      <c r="W31" s="304"/>
      <c r="X31" s="304"/>
      <c r="Y31" s="304"/>
      <c r="Z31" s="304"/>
      <c r="AA31" s="304">
        <f>AA29</f>
        <v>542355.65999999992</v>
      </c>
      <c r="AB31" s="304"/>
      <c r="AC31" s="304"/>
      <c r="AD31" s="304"/>
      <c r="AH31" s="163"/>
      <c r="AI31" s="163"/>
      <c r="AJ31" s="163"/>
      <c r="AK31" s="163"/>
      <c r="AL31" s="163"/>
      <c r="AM31" s="163"/>
      <c r="AN31" s="163"/>
      <c r="AO31" s="163"/>
      <c r="AP31" s="164"/>
      <c r="AQ31" s="164"/>
      <c r="AR31" s="164"/>
      <c r="AS31" s="164"/>
      <c r="AT31" s="164"/>
      <c r="AU31" s="164"/>
      <c r="AV31" s="164"/>
      <c r="AW31" s="164"/>
    </row>
    <row r="32" spans="1:53" ht="15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61"/>
      <c r="L32" s="148"/>
      <c r="M32" s="148"/>
      <c r="N32" s="148"/>
      <c r="O32" s="148"/>
      <c r="P32" s="148"/>
      <c r="Q32" s="148"/>
      <c r="R32" s="148"/>
      <c r="S32" s="148"/>
      <c r="T32" s="148"/>
      <c r="U32" s="296" t="s">
        <v>172</v>
      </c>
      <c r="V32" s="296"/>
      <c r="W32" s="296"/>
      <c r="X32" s="296"/>
      <c r="Y32" s="296"/>
      <c r="Z32" s="296"/>
      <c r="AA32" s="297">
        <f>AA31</f>
        <v>542355.65999999992</v>
      </c>
      <c r="AB32" s="297"/>
      <c r="AC32" s="297"/>
      <c r="AD32" s="297"/>
      <c r="AH32" s="154"/>
      <c r="AI32" s="154"/>
      <c r="AJ32" s="154"/>
      <c r="AK32" s="154"/>
      <c r="AL32" s="154"/>
      <c r="AM32" s="154"/>
      <c r="AN32" s="154"/>
      <c r="AO32" s="154"/>
      <c r="AP32" s="156"/>
      <c r="AQ32" s="156"/>
      <c r="AR32" s="156"/>
      <c r="AS32" s="156"/>
      <c r="AT32" s="156"/>
      <c r="AU32" s="156"/>
      <c r="AV32" s="156"/>
      <c r="AW32" s="156"/>
    </row>
    <row r="33" spans="1:54" ht="15" customHeight="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61"/>
      <c r="L33" s="148"/>
      <c r="M33" s="148"/>
      <c r="N33" s="148"/>
      <c r="O33" s="148"/>
      <c r="P33" s="148"/>
      <c r="Q33" s="148"/>
      <c r="R33" s="148"/>
      <c r="S33" s="148"/>
      <c r="T33" s="148"/>
      <c r="U33" s="298" t="s">
        <v>131</v>
      </c>
      <c r="V33" s="298"/>
      <c r="W33" s="298"/>
      <c r="X33" s="298"/>
      <c r="Y33" s="298"/>
      <c r="Z33" s="298"/>
      <c r="AA33" s="299">
        <f>КС2!F38</f>
        <v>108471.13199999998</v>
      </c>
      <c r="AB33" s="299"/>
      <c r="AC33" s="299"/>
      <c r="AD33" s="299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</row>
    <row r="34" spans="1:54" ht="15" customHeight="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298" t="s">
        <v>173</v>
      </c>
      <c r="V34" s="298"/>
      <c r="W34" s="298"/>
      <c r="X34" s="298"/>
      <c r="Y34" s="298"/>
      <c r="Z34" s="298"/>
      <c r="AA34" s="299">
        <f>КС2!F39</f>
        <v>650826.7919999999</v>
      </c>
      <c r="AB34" s="299"/>
      <c r="AC34" s="299"/>
      <c r="AD34" s="299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</row>
    <row r="35" spans="1:54" s="165" customFormat="1" ht="16.5" customHeight="1">
      <c r="A35" s="294" t="s">
        <v>174</v>
      </c>
      <c r="B35" s="294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</row>
    <row r="36" spans="1:54" ht="27" hidden="1" customHeight="1">
      <c r="A36" s="294"/>
      <c r="B36" s="294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03"/>
      <c r="BA36" s="103"/>
    </row>
    <row r="37" spans="1:54" ht="36" customHeight="1">
      <c r="A37" s="295" t="s">
        <v>247</v>
      </c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07"/>
      <c r="M37" s="207"/>
      <c r="N37" s="208" t="s">
        <v>241</v>
      </c>
      <c r="O37" s="208"/>
      <c r="P37" s="208"/>
      <c r="Q37" s="208"/>
      <c r="R37" s="208"/>
      <c r="S37" s="208"/>
      <c r="T37" s="208"/>
      <c r="U37" s="208" t="s">
        <v>237</v>
      </c>
      <c r="V37" s="208"/>
      <c r="W37" s="208"/>
      <c r="X37" s="207"/>
      <c r="Y37" s="207"/>
      <c r="Z37" s="207"/>
      <c r="AA37" s="207"/>
      <c r="AB37" s="207"/>
      <c r="AC37" s="207"/>
      <c r="AD37" s="207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03"/>
    </row>
    <row r="38" spans="1:54" ht="41.25" customHeight="1">
      <c r="A38" s="208" t="s">
        <v>242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 t="s">
        <v>243</v>
      </c>
      <c r="O38" s="208"/>
      <c r="P38" s="208"/>
      <c r="Q38" s="208"/>
      <c r="R38" s="208"/>
      <c r="S38" s="208"/>
      <c r="T38" s="208"/>
      <c r="U38" s="208" t="s">
        <v>238</v>
      </c>
      <c r="V38" s="208"/>
      <c r="W38" s="208"/>
      <c r="X38" s="207"/>
      <c r="Y38" s="207"/>
      <c r="Z38" s="207"/>
      <c r="AA38" s="207"/>
      <c r="AB38" s="207"/>
      <c r="AC38" s="207"/>
      <c r="AD38" s="207"/>
      <c r="AL38" s="154"/>
      <c r="AM38" s="154"/>
      <c r="AN38" s="154"/>
      <c r="AO38" s="154"/>
      <c r="AP38" s="154"/>
      <c r="AQ38" s="154"/>
      <c r="AR38" s="154"/>
      <c r="AS38" s="154"/>
      <c r="AT38" s="156"/>
      <c r="AU38" s="156"/>
      <c r="AV38" s="156"/>
      <c r="AW38" s="156"/>
      <c r="AX38" s="156"/>
      <c r="AY38" s="156"/>
      <c r="AZ38" s="156"/>
      <c r="BA38" s="156"/>
    </row>
    <row r="39" spans="1:54" ht="45.75" customHeight="1">
      <c r="A39" s="208" t="s">
        <v>244</v>
      </c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 t="s">
        <v>245</v>
      </c>
      <c r="O39" s="208"/>
      <c r="P39" s="208"/>
      <c r="Q39" s="208"/>
      <c r="R39" s="208"/>
      <c r="S39" s="208"/>
      <c r="T39" s="208"/>
      <c r="U39" s="208" t="s">
        <v>239</v>
      </c>
      <c r="V39" s="208"/>
      <c r="W39" s="208"/>
      <c r="X39" s="207"/>
      <c r="Y39" s="207"/>
      <c r="Z39" s="207"/>
      <c r="AA39" s="207"/>
      <c r="AB39" s="207"/>
      <c r="AC39" s="207"/>
      <c r="AD39" s="207"/>
      <c r="AL39" s="154"/>
      <c r="AM39" s="154"/>
      <c r="AN39" s="154"/>
      <c r="AO39" s="154"/>
      <c r="AP39" s="154"/>
      <c r="AQ39" s="154"/>
      <c r="AR39" s="154"/>
      <c r="AS39" s="154"/>
      <c r="AT39" s="156"/>
      <c r="AU39" s="156"/>
      <c r="AV39" s="156"/>
      <c r="AW39" s="156"/>
      <c r="AX39" s="156"/>
      <c r="AY39" s="156"/>
      <c r="AZ39" s="156"/>
      <c r="BA39" s="156"/>
    </row>
    <row r="40" spans="1:54" ht="32.25" customHeight="1">
      <c r="A40" s="209" t="s">
        <v>246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208" t="s">
        <v>248</v>
      </c>
      <c r="O40" s="166"/>
      <c r="P40" s="166"/>
      <c r="Q40" s="166"/>
      <c r="R40" s="166"/>
      <c r="S40" s="166"/>
      <c r="T40" s="166"/>
      <c r="U40" s="208" t="s">
        <v>240</v>
      </c>
      <c r="V40" s="166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</row>
    <row r="41" spans="1:54" ht="15" customHeight="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</row>
    <row r="42" spans="1:54" ht="15" customHeight="1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03"/>
    </row>
    <row r="43" spans="1:54" ht="15" customHeight="1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03"/>
      <c r="BA43" s="103"/>
      <c r="BB43" s="103"/>
    </row>
    <row r="44" spans="1:54" ht="15" customHeight="1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03"/>
      <c r="BA44" s="103"/>
      <c r="BB44" s="103"/>
    </row>
    <row r="45" spans="1:54" ht="15" customHeight="1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03"/>
    </row>
    <row r="46" spans="1:54" ht="15" customHeight="1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03"/>
    </row>
    <row r="47" spans="1:54" ht="15" customHeight="1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03"/>
      <c r="BB47" s="103"/>
    </row>
    <row r="48" spans="1:54" ht="15" customHeight="1">
      <c r="A48" s="167"/>
      <c r="B48" s="167"/>
      <c r="C48" s="167"/>
      <c r="D48" s="167"/>
      <c r="E48" s="167"/>
      <c r="F48" s="41"/>
      <c r="G48" s="41"/>
      <c r="H48" s="41"/>
      <c r="I48" s="41"/>
      <c r="J48" s="41"/>
      <c r="K48" s="41"/>
      <c r="L48" s="41"/>
      <c r="M48" s="41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41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41"/>
      <c r="AJ48" s="41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</row>
  </sheetData>
  <mergeCells count="79">
    <mergeCell ref="S2:Z2"/>
    <mergeCell ref="S3:AB3"/>
    <mergeCell ref="S4:V4"/>
    <mergeCell ref="W5:AD5"/>
    <mergeCell ref="S6:V6"/>
    <mergeCell ref="W6:AD6"/>
    <mergeCell ref="A7:S8"/>
    <mergeCell ref="W7:AD8"/>
    <mergeCell ref="T8:V8"/>
    <mergeCell ref="A9:V10"/>
    <mergeCell ref="W9:AD12"/>
    <mergeCell ref="A11:S12"/>
    <mergeCell ref="T11:V12"/>
    <mergeCell ref="H13:N13"/>
    <mergeCell ref="W13:AD14"/>
    <mergeCell ref="A14:C14"/>
    <mergeCell ref="D14:S14"/>
    <mergeCell ref="T14:V14"/>
    <mergeCell ref="I15:M15"/>
    <mergeCell ref="P15:V15"/>
    <mergeCell ref="W15:AD15"/>
    <mergeCell ref="N16:T17"/>
    <mergeCell ref="U16:V16"/>
    <mergeCell ref="W16:AD16"/>
    <mergeCell ref="U17:V17"/>
    <mergeCell ref="W17:X17"/>
    <mergeCell ref="Y17:AA17"/>
    <mergeCell ref="AB17:AD17"/>
    <mergeCell ref="W18:AD18"/>
    <mergeCell ref="N20:R21"/>
    <mergeCell ref="S20:W21"/>
    <mergeCell ref="Y20:AD20"/>
    <mergeCell ref="Y21:AA21"/>
    <mergeCell ref="AB21:AD21"/>
    <mergeCell ref="J22:M22"/>
    <mergeCell ref="N22:R22"/>
    <mergeCell ref="S22:W22"/>
    <mergeCell ref="Y22:AA22"/>
    <mergeCell ref="AB22:AD22"/>
    <mergeCell ref="E23:R23"/>
    <mergeCell ref="A24:B27"/>
    <mergeCell ref="C24:N27"/>
    <mergeCell ref="O24:P27"/>
    <mergeCell ref="Q24:AD26"/>
    <mergeCell ref="Q27:T27"/>
    <mergeCell ref="U27:Z27"/>
    <mergeCell ref="AA27:AD27"/>
    <mergeCell ref="AA28:AD28"/>
    <mergeCell ref="A29:B29"/>
    <mergeCell ref="C29:N29"/>
    <mergeCell ref="O29:P29"/>
    <mergeCell ref="Q29:T29"/>
    <mergeCell ref="U29:Z29"/>
    <mergeCell ref="AA29:AD29"/>
    <mergeCell ref="A28:B28"/>
    <mergeCell ref="C28:N28"/>
    <mergeCell ref="O28:P28"/>
    <mergeCell ref="Q28:T28"/>
    <mergeCell ref="U28:Z28"/>
    <mergeCell ref="AA30:AD30"/>
    <mergeCell ref="A31:B31"/>
    <mergeCell ref="C31:N31"/>
    <mergeCell ref="O31:P31"/>
    <mergeCell ref="Q31:T31"/>
    <mergeCell ref="U31:Z31"/>
    <mergeCell ref="AA31:AD31"/>
    <mergeCell ref="A30:B30"/>
    <mergeCell ref="C30:N30"/>
    <mergeCell ref="O30:P30"/>
    <mergeCell ref="Q30:T30"/>
    <mergeCell ref="U30:Z30"/>
    <mergeCell ref="A35:AD36"/>
    <mergeCell ref="A37:K37"/>
    <mergeCell ref="U32:Z32"/>
    <mergeCell ref="AA32:AD32"/>
    <mergeCell ref="U33:Z33"/>
    <mergeCell ref="AA33:AD33"/>
    <mergeCell ref="U34:Z34"/>
    <mergeCell ref="AA34:AD34"/>
  </mergeCells>
  <pageMargins left="0.7" right="0.7" top="0.75" bottom="0.75" header="0.51180555555555496" footer="0.51180555555555496"/>
  <pageSetup paperSize="9" scale="7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КС2</vt:lpstr>
      <vt:lpstr>МАТЕРИАЛЫ</vt:lpstr>
      <vt:lpstr>КУЛЬТУРА</vt:lpstr>
      <vt:lpstr>ВЫРАБОТКА</vt:lpstr>
      <vt:lpstr>result</vt:lpstr>
      <vt:lpstr>ТАБЕЛЬ</vt:lpstr>
      <vt:lpstr>М29</vt:lpstr>
      <vt:lpstr>СЧЕТ</vt:lpstr>
      <vt:lpstr>КС-3</vt:lpstr>
      <vt:lpstr>ВЫРАБОТКА!Область_печати</vt:lpstr>
      <vt:lpstr>КС2!Область_печати</vt:lpstr>
      <vt:lpstr>'КС-3'!Область_печати</vt:lpstr>
      <vt:lpstr>КУЛЬТУРА!Область_печати</vt:lpstr>
      <vt:lpstr>М29!Область_печати</vt:lpstr>
      <vt:lpstr>МАТЕРИАЛЫ!Область_печати</vt:lpstr>
      <vt:lpstr>СЧЕТ!Область_печати</vt:lpstr>
      <vt:lpstr>ТАБЕЛЬ!Область_печати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ПК</cp:lastModifiedBy>
  <cp:revision>6</cp:revision>
  <cp:lastPrinted>2021-10-23T18:23:12Z</cp:lastPrinted>
  <dcterms:created xsi:type="dcterms:W3CDTF">2006-09-28T05:33:49Z</dcterms:created>
  <dcterms:modified xsi:type="dcterms:W3CDTF">2021-11-07T16:45:42Z</dcterms:modified>
  <dc:language>ru-RU</dc:language>
</cp:coreProperties>
</file>