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codeName="ThisWorkbook"/>
  <mc:AlternateContent xmlns:mc="http://schemas.openxmlformats.org/markup-compatibility/2006">
    <mc:Choice Requires="x15">
      <x15ac:absPath xmlns:x15ac="http://schemas.microsoft.com/office/spreadsheetml/2010/11/ac" url="/Users/ahmadnawaz/Desktop/Students/Westminster university/Salem/Computational Finance/CW/"/>
    </mc:Choice>
  </mc:AlternateContent>
  <xr:revisionPtr revIDLastSave="0" documentId="13_ncr:1_{AE97ADF5-28A7-A842-A37A-5138220C0376}" xr6:coauthVersionLast="47" xr6:coauthVersionMax="47" xr10:uidLastSave="{00000000-0000-0000-0000-000000000000}"/>
  <bookViews>
    <workbookView xWindow="33780" yWindow="500" windowWidth="30240" windowHeight="17700" xr2:uid="{00000000-000D-0000-FFFF-FFFF00000000}"/>
  </bookViews>
  <sheets>
    <sheet name="12" sheetId="1" r:id="rId1"/>
    <sheet name="34" sheetId="3" r:id="rId2"/>
    <sheet name="Optimal" sheetId="4" r:id="rId3"/>
    <sheet name="Simulation" sheetId="5" r:id="rId4"/>
  </sheets>
  <definedNames>
    <definedName name="solver_adj" localSheetId="1" hidden="1">'34'!$C$23:$C$25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itr" localSheetId="1" hidden="1">2147483647</definedName>
    <definedName name="solver_lhs1" localSheetId="1" hidden="1">'34'!$C$23:$C$25</definedName>
    <definedName name="solver_lhs2" localSheetId="1" hidden="1">'34'!$C$27</definedName>
    <definedName name="solver_lin" localSheetId="1" hidden="1">2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2</definedName>
    <definedName name="solver_opt" localSheetId="1" hidden="1">'34'!$I$18</definedName>
    <definedName name="solver_pre" localSheetId="1" hidden="1">0.000001</definedName>
    <definedName name="solver_rbv" localSheetId="1" hidden="1">1</definedName>
    <definedName name="solver_rel1" localSheetId="1" hidden="1">3</definedName>
    <definedName name="solver_rel2" localSheetId="1" hidden="1">2</definedName>
    <definedName name="solver_rhs1" localSheetId="1" hidden="1">0</definedName>
    <definedName name="solver_rhs2" localSheetId="1" hidden="1">1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5" l="1"/>
  <c r="B12" i="5" s="1"/>
  <c r="B13" i="5" s="1"/>
  <c r="C10" i="5"/>
  <c r="H3" i="5"/>
  <c r="H3" i="4"/>
  <c r="B11" i="4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C30" i="4" s="1"/>
  <c r="C10" i="4"/>
  <c r="C13" i="5" l="1"/>
  <c r="C12" i="5"/>
  <c r="B14" i="5"/>
  <c r="C11" i="5"/>
  <c r="C22" i="4"/>
  <c r="C21" i="4"/>
  <c r="C20" i="4"/>
  <c r="C19" i="4"/>
  <c r="C18" i="4"/>
  <c r="C29" i="4"/>
  <c r="C17" i="4"/>
  <c r="C28" i="4"/>
  <c r="C16" i="4"/>
  <c r="C27" i="4"/>
  <c r="C15" i="4"/>
  <c r="C26" i="4"/>
  <c r="C14" i="4"/>
  <c r="C25" i="4"/>
  <c r="C13" i="4"/>
  <c r="C24" i="4"/>
  <c r="C12" i="4"/>
  <c r="C23" i="4"/>
  <c r="C11" i="4"/>
  <c r="F5" i="3"/>
  <c r="F4" i="3"/>
  <c r="E4" i="3"/>
  <c r="F3" i="3"/>
  <c r="E3" i="3"/>
  <c r="D3" i="3"/>
  <c r="C27" i="3"/>
  <c r="B12" i="3"/>
  <c r="B18" i="3" s="1"/>
  <c r="B11" i="3"/>
  <c r="B17" i="3" s="1"/>
  <c r="B25" i="3" s="1"/>
  <c r="B10" i="3"/>
  <c r="B16" i="3" s="1"/>
  <c r="B24" i="3" s="1"/>
  <c r="B9" i="3"/>
  <c r="B15" i="3" s="1"/>
  <c r="B23" i="3" s="1"/>
  <c r="B15" i="5" l="1"/>
  <c r="C14" i="5"/>
  <c r="U42" i="1"/>
  <c r="U33" i="1"/>
  <c r="T42" i="1"/>
  <c r="S42" i="1"/>
  <c r="G4" i="1"/>
  <c r="H4" i="1"/>
  <c r="I4" i="1"/>
  <c r="J4" i="1"/>
  <c r="G5" i="1"/>
  <c r="H5" i="1"/>
  <c r="I5" i="1"/>
  <c r="J5" i="1"/>
  <c r="G6" i="1"/>
  <c r="H6" i="1"/>
  <c r="I6" i="1"/>
  <c r="J6" i="1"/>
  <c r="G7" i="1"/>
  <c r="H7" i="1"/>
  <c r="I7" i="1"/>
  <c r="J7" i="1"/>
  <c r="G8" i="1"/>
  <c r="H8" i="1"/>
  <c r="I8" i="1"/>
  <c r="J8" i="1"/>
  <c r="G9" i="1"/>
  <c r="H9" i="1"/>
  <c r="I9" i="1"/>
  <c r="J9" i="1"/>
  <c r="G10" i="1"/>
  <c r="H10" i="1"/>
  <c r="I10" i="1"/>
  <c r="J10" i="1"/>
  <c r="G11" i="1"/>
  <c r="H11" i="1"/>
  <c r="I11" i="1"/>
  <c r="J11" i="1"/>
  <c r="G12" i="1"/>
  <c r="H12" i="1"/>
  <c r="I12" i="1"/>
  <c r="J12" i="1"/>
  <c r="G13" i="1"/>
  <c r="H13" i="1"/>
  <c r="I13" i="1"/>
  <c r="J13" i="1"/>
  <c r="G14" i="1"/>
  <c r="H14" i="1"/>
  <c r="I14" i="1"/>
  <c r="J14" i="1"/>
  <c r="G15" i="1"/>
  <c r="H15" i="1"/>
  <c r="I15" i="1"/>
  <c r="J15" i="1"/>
  <c r="G16" i="1"/>
  <c r="H16" i="1"/>
  <c r="I16" i="1"/>
  <c r="J16" i="1"/>
  <c r="G17" i="1"/>
  <c r="H17" i="1"/>
  <c r="I17" i="1"/>
  <c r="J17" i="1"/>
  <c r="G18" i="1"/>
  <c r="H18" i="1"/>
  <c r="I18" i="1"/>
  <c r="J18" i="1"/>
  <c r="G19" i="1"/>
  <c r="H19" i="1"/>
  <c r="I19" i="1"/>
  <c r="J19" i="1"/>
  <c r="G20" i="1"/>
  <c r="H20" i="1"/>
  <c r="I20" i="1"/>
  <c r="J20" i="1"/>
  <c r="G21" i="1"/>
  <c r="H21" i="1"/>
  <c r="I21" i="1"/>
  <c r="J21" i="1"/>
  <c r="G22" i="1"/>
  <c r="H22" i="1"/>
  <c r="I22" i="1"/>
  <c r="J22" i="1"/>
  <c r="G23" i="1"/>
  <c r="H23" i="1"/>
  <c r="I23" i="1"/>
  <c r="J23" i="1"/>
  <c r="G24" i="1"/>
  <c r="H24" i="1"/>
  <c r="I24" i="1"/>
  <c r="J24" i="1"/>
  <c r="G25" i="1"/>
  <c r="H25" i="1"/>
  <c r="I25" i="1"/>
  <c r="J25" i="1"/>
  <c r="G26" i="1"/>
  <c r="H26" i="1"/>
  <c r="I26" i="1"/>
  <c r="J26" i="1"/>
  <c r="G27" i="1"/>
  <c r="H27" i="1"/>
  <c r="I27" i="1"/>
  <c r="J27" i="1"/>
  <c r="G28" i="1"/>
  <c r="H28" i="1"/>
  <c r="I28" i="1"/>
  <c r="J28" i="1"/>
  <c r="G29" i="1"/>
  <c r="H29" i="1"/>
  <c r="I29" i="1"/>
  <c r="J29" i="1"/>
  <c r="G30" i="1"/>
  <c r="H30" i="1"/>
  <c r="I30" i="1"/>
  <c r="J30" i="1"/>
  <c r="G31" i="1"/>
  <c r="H31" i="1"/>
  <c r="I31" i="1"/>
  <c r="J31" i="1"/>
  <c r="G32" i="1"/>
  <c r="H32" i="1"/>
  <c r="I32" i="1"/>
  <c r="J32" i="1"/>
  <c r="G33" i="1"/>
  <c r="H33" i="1"/>
  <c r="I33" i="1"/>
  <c r="J33" i="1"/>
  <c r="G34" i="1"/>
  <c r="H34" i="1"/>
  <c r="I34" i="1"/>
  <c r="J34" i="1"/>
  <c r="G35" i="1"/>
  <c r="H35" i="1"/>
  <c r="I35" i="1"/>
  <c r="J35" i="1"/>
  <c r="G36" i="1"/>
  <c r="H36" i="1"/>
  <c r="I36" i="1"/>
  <c r="J36" i="1"/>
  <c r="G37" i="1"/>
  <c r="H37" i="1"/>
  <c r="I37" i="1"/>
  <c r="J37" i="1"/>
  <c r="G38" i="1"/>
  <c r="H38" i="1"/>
  <c r="I38" i="1"/>
  <c r="J38" i="1"/>
  <c r="G39" i="1"/>
  <c r="H39" i="1"/>
  <c r="I39" i="1"/>
  <c r="J39" i="1"/>
  <c r="G40" i="1"/>
  <c r="H40" i="1"/>
  <c r="I40" i="1"/>
  <c r="J40" i="1"/>
  <c r="G41" i="1"/>
  <c r="H41" i="1"/>
  <c r="I41" i="1"/>
  <c r="J41" i="1"/>
  <c r="G42" i="1"/>
  <c r="H42" i="1"/>
  <c r="I42" i="1"/>
  <c r="J42" i="1"/>
  <c r="G43" i="1"/>
  <c r="H43" i="1"/>
  <c r="I43" i="1"/>
  <c r="J43" i="1"/>
  <c r="G44" i="1"/>
  <c r="H44" i="1"/>
  <c r="I44" i="1"/>
  <c r="J44" i="1"/>
  <c r="G45" i="1"/>
  <c r="H45" i="1"/>
  <c r="I45" i="1"/>
  <c r="J45" i="1"/>
  <c r="G46" i="1"/>
  <c r="H46" i="1"/>
  <c r="I46" i="1"/>
  <c r="J46" i="1"/>
  <c r="G47" i="1"/>
  <c r="H47" i="1"/>
  <c r="I47" i="1"/>
  <c r="J47" i="1"/>
  <c r="G48" i="1"/>
  <c r="H48" i="1"/>
  <c r="I48" i="1"/>
  <c r="J48" i="1"/>
  <c r="G49" i="1"/>
  <c r="H49" i="1"/>
  <c r="I49" i="1"/>
  <c r="J49" i="1"/>
  <c r="G50" i="1"/>
  <c r="H50" i="1"/>
  <c r="I50" i="1"/>
  <c r="J50" i="1"/>
  <c r="G51" i="1"/>
  <c r="H51" i="1"/>
  <c r="I51" i="1"/>
  <c r="J51" i="1"/>
  <c r="G52" i="1"/>
  <c r="H52" i="1"/>
  <c r="I52" i="1"/>
  <c r="J52" i="1"/>
  <c r="G53" i="1"/>
  <c r="H53" i="1"/>
  <c r="I53" i="1"/>
  <c r="J53" i="1"/>
  <c r="G54" i="1"/>
  <c r="H54" i="1"/>
  <c r="I54" i="1"/>
  <c r="J54" i="1"/>
  <c r="G55" i="1"/>
  <c r="H55" i="1"/>
  <c r="I55" i="1"/>
  <c r="J55" i="1"/>
  <c r="G56" i="1"/>
  <c r="H56" i="1"/>
  <c r="I56" i="1"/>
  <c r="J56" i="1"/>
  <c r="G57" i="1"/>
  <c r="H57" i="1"/>
  <c r="I57" i="1"/>
  <c r="J57" i="1"/>
  <c r="G58" i="1"/>
  <c r="H58" i="1"/>
  <c r="I58" i="1"/>
  <c r="J58" i="1"/>
  <c r="G59" i="1"/>
  <c r="H59" i="1"/>
  <c r="I59" i="1"/>
  <c r="J59" i="1"/>
  <c r="G60" i="1"/>
  <c r="H60" i="1"/>
  <c r="I60" i="1"/>
  <c r="J60" i="1"/>
  <c r="G61" i="1"/>
  <c r="H61" i="1"/>
  <c r="I61" i="1"/>
  <c r="J61" i="1"/>
  <c r="G62" i="1"/>
  <c r="H62" i="1"/>
  <c r="I62" i="1"/>
  <c r="J62" i="1"/>
  <c r="G63" i="1"/>
  <c r="H63" i="1"/>
  <c r="I63" i="1"/>
  <c r="J63" i="1"/>
  <c r="G64" i="1"/>
  <c r="H64" i="1"/>
  <c r="I64" i="1"/>
  <c r="J64" i="1"/>
  <c r="G65" i="1"/>
  <c r="H65" i="1"/>
  <c r="I65" i="1"/>
  <c r="J65" i="1"/>
  <c r="G66" i="1"/>
  <c r="H66" i="1"/>
  <c r="I66" i="1"/>
  <c r="J66" i="1"/>
  <c r="G67" i="1"/>
  <c r="H67" i="1"/>
  <c r="I67" i="1"/>
  <c r="J67" i="1"/>
  <c r="G68" i="1"/>
  <c r="H68" i="1"/>
  <c r="I68" i="1"/>
  <c r="J68" i="1"/>
  <c r="G69" i="1"/>
  <c r="H69" i="1"/>
  <c r="I69" i="1"/>
  <c r="J69" i="1"/>
  <c r="G70" i="1"/>
  <c r="H70" i="1"/>
  <c r="I70" i="1"/>
  <c r="J70" i="1"/>
  <c r="G71" i="1"/>
  <c r="H71" i="1"/>
  <c r="I71" i="1"/>
  <c r="J71" i="1"/>
  <c r="G72" i="1"/>
  <c r="H72" i="1"/>
  <c r="I72" i="1"/>
  <c r="J72" i="1"/>
  <c r="G73" i="1"/>
  <c r="H73" i="1"/>
  <c r="I73" i="1"/>
  <c r="J73" i="1"/>
  <c r="G74" i="1"/>
  <c r="H74" i="1"/>
  <c r="I74" i="1"/>
  <c r="J74" i="1"/>
  <c r="G75" i="1"/>
  <c r="H75" i="1"/>
  <c r="I75" i="1"/>
  <c r="J75" i="1"/>
  <c r="G76" i="1"/>
  <c r="H76" i="1"/>
  <c r="I76" i="1"/>
  <c r="J76" i="1"/>
  <c r="G77" i="1"/>
  <c r="H77" i="1"/>
  <c r="I77" i="1"/>
  <c r="J77" i="1"/>
  <c r="G78" i="1"/>
  <c r="H78" i="1"/>
  <c r="I78" i="1"/>
  <c r="J78" i="1"/>
  <c r="G79" i="1"/>
  <c r="H79" i="1"/>
  <c r="I79" i="1"/>
  <c r="J79" i="1"/>
  <c r="G80" i="1"/>
  <c r="H80" i="1"/>
  <c r="I80" i="1"/>
  <c r="J80" i="1"/>
  <c r="G81" i="1"/>
  <c r="H81" i="1"/>
  <c r="I81" i="1"/>
  <c r="J81" i="1"/>
  <c r="G82" i="1"/>
  <c r="H82" i="1"/>
  <c r="I82" i="1"/>
  <c r="J82" i="1"/>
  <c r="G83" i="1"/>
  <c r="H83" i="1"/>
  <c r="I83" i="1"/>
  <c r="J83" i="1"/>
  <c r="G84" i="1"/>
  <c r="H84" i="1"/>
  <c r="I84" i="1"/>
  <c r="J84" i="1"/>
  <c r="G85" i="1"/>
  <c r="H85" i="1"/>
  <c r="I85" i="1"/>
  <c r="J85" i="1"/>
  <c r="G86" i="1"/>
  <c r="H86" i="1"/>
  <c r="I86" i="1"/>
  <c r="J86" i="1"/>
  <c r="G87" i="1"/>
  <c r="H87" i="1"/>
  <c r="I87" i="1"/>
  <c r="J87" i="1"/>
  <c r="G88" i="1"/>
  <c r="H88" i="1"/>
  <c r="I88" i="1"/>
  <c r="J88" i="1"/>
  <c r="G89" i="1"/>
  <c r="H89" i="1"/>
  <c r="I89" i="1"/>
  <c r="J89" i="1"/>
  <c r="G90" i="1"/>
  <c r="H90" i="1"/>
  <c r="I90" i="1"/>
  <c r="J90" i="1"/>
  <c r="G91" i="1"/>
  <c r="H91" i="1"/>
  <c r="I91" i="1"/>
  <c r="J91" i="1"/>
  <c r="G92" i="1"/>
  <c r="H92" i="1"/>
  <c r="I92" i="1"/>
  <c r="J92" i="1"/>
  <c r="G93" i="1"/>
  <c r="H93" i="1"/>
  <c r="I93" i="1"/>
  <c r="J93" i="1"/>
  <c r="G94" i="1"/>
  <c r="H94" i="1"/>
  <c r="I94" i="1"/>
  <c r="J94" i="1"/>
  <c r="G95" i="1"/>
  <c r="H95" i="1"/>
  <c r="I95" i="1"/>
  <c r="J95" i="1"/>
  <c r="G96" i="1"/>
  <c r="H96" i="1"/>
  <c r="I96" i="1"/>
  <c r="J96" i="1"/>
  <c r="G97" i="1"/>
  <c r="H97" i="1"/>
  <c r="I97" i="1"/>
  <c r="J97" i="1"/>
  <c r="G98" i="1"/>
  <c r="H98" i="1"/>
  <c r="I98" i="1"/>
  <c r="J98" i="1"/>
  <c r="G99" i="1"/>
  <c r="H99" i="1"/>
  <c r="I99" i="1"/>
  <c r="J99" i="1"/>
  <c r="G100" i="1"/>
  <c r="H100" i="1"/>
  <c r="I100" i="1"/>
  <c r="J100" i="1"/>
  <c r="G101" i="1"/>
  <c r="H101" i="1"/>
  <c r="I101" i="1"/>
  <c r="J101" i="1"/>
  <c r="G102" i="1"/>
  <c r="H102" i="1"/>
  <c r="I102" i="1"/>
  <c r="J102" i="1"/>
  <c r="G103" i="1"/>
  <c r="H103" i="1"/>
  <c r="I103" i="1"/>
  <c r="J103" i="1"/>
  <c r="G104" i="1"/>
  <c r="H104" i="1"/>
  <c r="I104" i="1"/>
  <c r="J104" i="1"/>
  <c r="G105" i="1"/>
  <c r="H105" i="1"/>
  <c r="I105" i="1"/>
  <c r="J105" i="1"/>
  <c r="G106" i="1"/>
  <c r="H106" i="1"/>
  <c r="I106" i="1"/>
  <c r="J106" i="1"/>
  <c r="G107" i="1"/>
  <c r="H107" i="1"/>
  <c r="I107" i="1"/>
  <c r="J107" i="1"/>
  <c r="G108" i="1"/>
  <c r="H108" i="1"/>
  <c r="I108" i="1"/>
  <c r="J108" i="1"/>
  <c r="G109" i="1"/>
  <c r="H109" i="1"/>
  <c r="I109" i="1"/>
  <c r="J109" i="1"/>
  <c r="G110" i="1"/>
  <c r="H110" i="1"/>
  <c r="I110" i="1"/>
  <c r="J110" i="1"/>
  <c r="G111" i="1"/>
  <c r="H111" i="1"/>
  <c r="I111" i="1"/>
  <c r="J111" i="1"/>
  <c r="G112" i="1"/>
  <c r="H112" i="1"/>
  <c r="I112" i="1"/>
  <c r="J112" i="1"/>
  <c r="G113" i="1"/>
  <c r="H113" i="1"/>
  <c r="I113" i="1"/>
  <c r="J113" i="1"/>
  <c r="G114" i="1"/>
  <c r="H114" i="1"/>
  <c r="I114" i="1"/>
  <c r="J114" i="1"/>
  <c r="G115" i="1"/>
  <c r="H115" i="1"/>
  <c r="I115" i="1"/>
  <c r="J115" i="1"/>
  <c r="G116" i="1"/>
  <c r="H116" i="1"/>
  <c r="I116" i="1"/>
  <c r="J116" i="1"/>
  <c r="G117" i="1"/>
  <c r="H117" i="1"/>
  <c r="I117" i="1"/>
  <c r="J117" i="1"/>
  <c r="G118" i="1"/>
  <c r="H118" i="1"/>
  <c r="I118" i="1"/>
  <c r="J118" i="1"/>
  <c r="G119" i="1"/>
  <c r="H119" i="1"/>
  <c r="I119" i="1"/>
  <c r="J119" i="1"/>
  <c r="G120" i="1"/>
  <c r="H120" i="1"/>
  <c r="I120" i="1"/>
  <c r="J120" i="1"/>
  <c r="G121" i="1"/>
  <c r="H121" i="1"/>
  <c r="I121" i="1"/>
  <c r="J121" i="1"/>
  <c r="G122" i="1"/>
  <c r="H122" i="1"/>
  <c r="I122" i="1"/>
  <c r="J122" i="1"/>
  <c r="G123" i="1"/>
  <c r="H123" i="1"/>
  <c r="I123" i="1"/>
  <c r="J123" i="1"/>
  <c r="G124" i="1"/>
  <c r="H124" i="1"/>
  <c r="I124" i="1"/>
  <c r="J124" i="1"/>
  <c r="G125" i="1"/>
  <c r="H125" i="1"/>
  <c r="I125" i="1"/>
  <c r="J125" i="1"/>
  <c r="G126" i="1"/>
  <c r="H126" i="1"/>
  <c r="I126" i="1"/>
  <c r="J126" i="1"/>
  <c r="G127" i="1"/>
  <c r="H127" i="1"/>
  <c r="I127" i="1"/>
  <c r="J127" i="1"/>
  <c r="G128" i="1"/>
  <c r="H128" i="1"/>
  <c r="I128" i="1"/>
  <c r="J128" i="1"/>
  <c r="H3" i="1"/>
  <c r="I3" i="1"/>
  <c r="J3" i="1"/>
  <c r="C15" i="5" l="1"/>
  <c r="B16" i="5"/>
  <c r="V30" i="1"/>
  <c r="U30" i="1"/>
  <c r="T30" i="1"/>
  <c r="S30" i="1"/>
  <c r="M4" i="1"/>
  <c r="N4" i="1"/>
  <c r="O4" i="1"/>
  <c r="P4" i="1"/>
  <c r="M5" i="1"/>
  <c r="N5" i="1"/>
  <c r="O5" i="1"/>
  <c r="P5" i="1"/>
  <c r="M6" i="1"/>
  <c r="N6" i="1"/>
  <c r="O6" i="1"/>
  <c r="P6" i="1"/>
  <c r="M7" i="1"/>
  <c r="N7" i="1"/>
  <c r="O7" i="1"/>
  <c r="P7" i="1"/>
  <c r="M8" i="1"/>
  <c r="N8" i="1"/>
  <c r="O8" i="1"/>
  <c r="P8" i="1"/>
  <c r="M9" i="1"/>
  <c r="N9" i="1"/>
  <c r="O9" i="1"/>
  <c r="P9" i="1"/>
  <c r="M10" i="1"/>
  <c r="N10" i="1"/>
  <c r="O10" i="1"/>
  <c r="P10" i="1"/>
  <c r="M11" i="1"/>
  <c r="N11" i="1"/>
  <c r="O11" i="1"/>
  <c r="P11" i="1"/>
  <c r="M12" i="1"/>
  <c r="N12" i="1"/>
  <c r="O12" i="1"/>
  <c r="P12" i="1"/>
  <c r="M13" i="1"/>
  <c r="N13" i="1"/>
  <c r="O13" i="1"/>
  <c r="P13" i="1"/>
  <c r="M14" i="1"/>
  <c r="N14" i="1"/>
  <c r="O14" i="1"/>
  <c r="P14" i="1"/>
  <c r="M15" i="1"/>
  <c r="N15" i="1"/>
  <c r="O15" i="1"/>
  <c r="P15" i="1"/>
  <c r="M16" i="1"/>
  <c r="N16" i="1"/>
  <c r="O16" i="1"/>
  <c r="P16" i="1"/>
  <c r="M17" i="1"/>
  <c r="N17" i="1"/>
  <c r="O17" i="1"/>
  <c r="P17" i="1"/>
  <c r="M18" i="1"/>
  <c r="N18" i="1"/>
  <c r="O18" i="1"/>
  <c r="P18" i="1"/>
  <c r="M19" i="1"/>
  <c r="N19" i="1"/>
  <c r="O19" i="1"/>
  <c r="P19" i="1"/>
  <c r="M20" i="1"/>
  <c r="N20" i="1"/>
  <c r="O20" i="1"/>
  <c r="P20" i="1"/>
  <c r="M21" i="1"/>
  <c r="N21" i="1"/>
  <c r="O21" i="1"/>
  <c r="P21" i="1"/>
  <c r="M22" i="1"/>
  <c r="N22" i="1"/>
  <c r="O22" i="1"/>
  <c r="P22" i="1"/>
  <c r="M23" i="1"/>
  <c r="N23" i="1"/>
  <c r="O23" i="1"/>
  <c r="P23" i="1"/>
  <c r="M24" i="1"/>
  <c r="N24" i="1"/>
  <c r="O24" i="1"/>
  <c r="P24" i="1"/>
  <c r="M25" i="1"/>
  <c r="N25" i="1"/>
  <c r="O25" i="1"/>
  <c r="P25" i="1"/>
  <c r="M26" i="1"/>
  <c r="N26" i="1"/>
  <c r="O26" i="1"/>
  <c r="P26" i="1"/>
  <c r="M27" i="1"/>
  <c r="N27" i="1"/>
  <c r="O27" i="1"/>
  <c r="P27" i="1"/>
  <c r="M28" i="1"/>
  <c r="N28" i="1"/>
  <c r="O28" i="1"/>
  <c r="P28" i="1"/>
  <c r="M29" i="1"/>
  <c r="N29" i="1"/>
  <c r="O29" i="1"/>
  <c r="P29" i="1"/>
  <c r="M30" i="1"/>
  <c r="N30" i="1"/>
  <c r="O30" i="1"/>
  <c r="P30" i="1"/>
  <c r="M31" i="1"/>
  <c r="N31" i="1"/>
  <c r="O31" i="1"/>
  <c r="P31" i="1"/>
  <c r="M32" i="1"/>
  <c r="N32" i="1"/>
  <c r="O32" i="1"/>
  <c r="P32" i="1"/>
  <c r="M33" i="1"/>
  <c r="N33" i="1"/>
  <c r="O33" i="1"/>
  <c r="P33" i="1"/>
  <c r="M34" i="1"/>
  <c r="N34" i="1"/>
  <c r="O34" i="1"/>
  <c r="P34" i="1"/>
  <c r="M35" i="1"/>
  <c r="N35" i="1"/>
  <c r="O35" i="1"/>
  <c r="P35" i="1"/>
  <c r="M36" i="1"/>
  <c r="N36" i="1"/>
  <c r="O36" i="1"/>
  <c r="P36" i="1"/>
  <c r="M37" i="1"/>
  <c r="N37" i="1"/>
  <c r="O37" i="1"/>
  <c r="P37" i="1"/>
  <c r="M38" i="1"/>
  <c r="N38" i="1"/>
  <c r="O38" i="1"/>
  <c r="P38" i="1"/>
  <c r="M39" i="1"/>
  <c r="N39" i="1"/>
  <c r="O39" i="1"/>
  <c r="P39" i="1"/>
  <c r="M40" i="1"/>
  <c r="N40" i="1"/>
  <c r="O40" i="1"/>
  <c r="P40" i="1"/>
  <c r="M41" i="1"/>
  <c r="N41" i="1"/>
  <c r="O41" i="1"/>
  <c r="P41" i="1"/>
  <c r="M42" i="1"/>
  <c r="N42" i="1"/>
  <c r="O42" i="1"/>
  <c r="P42" i="1"/>
  <c r="M43" i="1"/>
  <c r="N43" i="1"/>
  <c r="O43" i="1"/>
  <c r="P43" i="1"/>
  <c r="M44" i="1"/>
  <c r="N44" i="1"/>
  <c r="O44" i="1"/>
  <c r="P44" i="1"/>
  <c r="M45" i="1"/>
  <c r="N45" i="1"/>
  <c r="O45" i="1"/>
  <c r="P45" i="1"/>
  <c r="M46" i="1"/>
  <c r="N46" i="1"/>
  <c r="O46" i="1"/>
  <c r="P46" i="1"/>
  <c r="M47" i="1"/>
  <c r="N47" i="1"/>
  <c r="O47" i="1"/>
  <c r="P47" i="1"/>
  <c r="M48" i="1"/>
  <c r="N48" i="1"/>
  <c r="O48" i="1"/>
  <c r="P48" i="1"/>
  <c r="M49" i="1"/>
  <c r="N49" i="1"/>
  <c r="O49" i="1"/>
  <c r="P49" i="1"/>
  <c r="M50" i="1"/>
  <c r="N50" i="1"/>
  <c r="O50" i="1"/>
  <c r="P50" i="1"/>
  <c r="M51" i="1"/>
  <c r="N51" i="1"/>
  <c r="O51" i="1"/>
  <c r="P51" i="1"/>
  <c r="M52" i="1"/>
  <c r="N52" i="1"/>
  <c r="O52" i="1"/>
  <c r="P52" i="1"/>
  <c r="M53" i="1"/>
  <c r="N53" i="1"/>
  <c r="O53" i="1"/>
  <c r="P53" i="1"/>
  <c r="M54" i="1"/>
  <c r="N54" i="1"/>
  <c r="O54" i="1"/>
  <c r="P54" i="1"/>
  <c r="M55" i="1"/>
  <c r="N55" i="1"/>
  <c r="O55" i="1"/>
  <c r="P55" i="1"/>
  <c r="M56" i="1"/>
  <c r="N56" i="1"/>
  <c r="O56" i="1"/>
  <c r="P56" i="1"/>
  <c r="M57" i="1"/>
  <c r="N57" i="1"/>
  <c r="O57" i="1"/>
  <c r="P57" i="1"/>
  <c r="M58" i="1"/>
  <c r="N58" i="1"/>
  <c r="O58" i="1"/>
  <c r="P58" i="1"/>
  <c r="M59" i="1"/>
  <c r="N59" i="1"/>
  <c r="O59" i="1"/>
  <c r="P59" i="1"/>
  <c r="M60" i="1"/>
  <c r="N60" i="1"/>
  <c r="O60" i="1"/>
  <c r="P60" i="1"/>
  <c r="M61" i="1"/>
  <c r="N61" i="1"/>
  <c r="O61" i="1"/>
  <c r="P61" i="1"/>
  <c r="M62" i="1"/>
  <c r="N62" i="1"/>
  <c r="O62" i="1"/>
  <c r="P62" i="1"/>
  <c r="M63" i="1"/>
  <c r="N63" i="1"/>
  <c r="O63" i="1"/>
  <c r="P63" i="1"/>
  <c r="M64" i="1"/>
  <c r="N64" i="1"/>
  <c r="O64" i="1"/>
  <c r="P64" i="1"/>
  <c r="M65" i="1"/>
  <c r="N65" i="1"/>
  <c r="O65" i="1"/>
  <c r="P65" i="1"/>
  <c r="M66" i="1"/>
  <c r="N66" i="1"/>
  <c r="O66" i="1"/>
  <c r="P66" i="1"/>
  <c r="M67" i="1"/>
  <c r="N67" i="1"/>
  <c r="O67" i="1"/>
  <c r="P67" i="1"/>
  <c r="M68" i="1"/>
  <c r="N68" i="1"/>
  <c r="O68" i="1"/>
  <c r="P68" i="1"/>
  <c r="M69" i="1"/>
  <c r="N69" i="1"/>
  <c r="O69" i="1"/>
  <c r="P69" i="1"/>
  <c r="M70" i="1"/>
  <c r="N70" i="1"/>
  <c r="O70" i="1"/>
  <c r="P70" i="1"/>
  <c r="M71" i="1"/>
  <c r="N71" i="1"/>
  <c r="O71" i="1"/>
  <c r="P71" i="1"/>
  <c r="M72" i="1"/>
  <c r="N72" i="1"/>
  <c r="O72" i="1"/>
  <c r="P72" i="1"/>
  <c r="M73" i="1"/>
  <c r="N73" i="1"/>
  <c r="O73" i="1"/>
  <c r="P73" i="1"/>
  <c r="M74" i="1"/>
  <c r="N74" i="1"/>
  <c r="O74" i="1"/>
  <c r="P74" i="1"/>
  <c r="M75" i="1"/>
  <c r="N75" i="1"/>
  <c r="O75" i="1"/>
  <c r="P75" i="1"/>
  <c r="M76" i="1"/>
  <c r="N76" i="1"/>
  <c r="O76" i="1"/>
  <c r="P76" i="1"/>
  <c r="M77" i="1"/>
  <c r="N77" i="1"/>
  <c r="O77" i="1"/>
  <c r="P77" i="1"/>
  <c r="M78" i="1"/>
  <c r="N78" i="1"/>
  <c r="O78" i="1"/>
  <c r="P78" i="1"/>
  <c r="M79" i="1"/>
  <c r="N79" i="1"/>
  <c r="O79" i="1"/>
  <c r="P79" i="1"/>
  <c r="M80" i="1"/>
  <c r="N80" i="1"/>
  <c r="O80" i="1"/>
  <c r="P80" i="1"/>
  <c r="M81" i="1"/>
  <c r="N81" i="1"/>
  <c r="O81" i="1"/>
  <c r="P81" i="1"/>
  <c r="M82" i="1"/>
  <c r="N82" i="1"/>
  <c r="O82" i="1"/>
  <c r="P82" i="1"/>
  <c r="M83" i="1"/>
  <c r="N83" i="1"/>
  <c r="O83" i="1"/>
  <c r="P83" i="1"/>
  <c r="M84" i="1"/>
  <c r="N84" i="1"/>
  <c r="O84" i="1"/>
  <c r="P84" i="1"/>
  <c r="M85" i="1"/>
  <c r="N85" i="1"/>
  <c r="O85" i="1"/>
  <c r="P85" i="1"/>
  <c r="M86" i="1"/>
  <c r="N86" i="1"/>
  <c r="O86" i="1"/>
  <c r="P86" i="1"/>
  <c r="M87" i="1"/>
  <c r="N87" i="1"/>
  <c r="O87" i="1"/>
  <c r="P87" i="1"/>
  <c r="M88" i="1"/>
  <c r="N88" i="1"/>
  <c r="O88" i="1"/>
  <c r="P88" i="1"/>
  <c r="M89" i="1"/>
  <c r="N89" i="1"/>
  <c r="O89" i="1"/>
  <c r="P89" i="1"/>
  <c r="M90" i="1"/>
  <c r="N90" i="1"/>
  <c r="O90" i="1"/>
  <c r="P90" i="1"/>
  <c r="M91" i="1"/>
  <c r="N91" i="1"/>
  <c r="O91" i="1"/>
  <c r="P91" i="1"/>
  <c r="M92" i="1"/>
  <c r="N92" i="1"/>
  <c r="O92" i="1"/>
  <c r="P92" i="1"/>
  <c r="M93" i="1"/>
  <c r="N93" i="1"/>
  <c r="O93" i="1"/>
  <c r="P93" i="1"/>
  <c r="M94" i="1"/>
  <c r="N94" i="1"/>
  <c r="O94" i="1"/>
  <c r="P94" i="1"/>
  <c r="M95" i="1"/>
  <c r="N95" i="1"/>
  <c r="O95" i="1"/>
  <c r="P95" i="1"/>
  <c r="M96" i="1"/>
  <c r="N96" i="1"/>
  <c r="O96" i="1"/>
  <c r="P96" i="1"/>
  <c r="M97" i="1"/>
  <c r="N97" i="1"/>
  <c r="O97" i="1"/>
  <c r="P97" i="1"/>
  <c r="M98" i="1"/>
  <c r="N98" i="1"/>
  <c r="O98" i="1"/>
  <c r="P98" i="1"/>
  <c r="M99" i="1"/>
  <c r="N99" i="1"/>
  <c r="O99" i="1"/>
  <c r="P99" i="1"/>
  <c r="M100" i="1"/>
  <c r="N100" i="1"/>
  <c r="O100" i="1"/>
  <c r="P100" i="1"/>
  <c r="M101" i="1"/>
  <c r="N101" i="1"/>
  <c r="O101" i="1"/>
  <c r="P101" i="1"/>
  <c r="M102" i="1"/>
  <c r="N102" i="1"/>
  <c r="O102" i="1"/>
  <c r="P102" i="1"/>
  <c r="M103" i="1"/>
  <c r="N103" i="1"/>
  <c r="O103" i="1"/>
  <c r="P103" i="1"/>
  <c r="M104" i="1"/>
  <c r="N104" i="1"/>
  <c r="O104" i="1"/>
  <c r="P104" i="1"/>
  <c r="M105" i="1"/>
  <c r="N105" i="1"/>
  <c r="O105" i="1"/>
  <c r="P105" i="1"/>
  <c r="M106" i="1"/>
  <c r="N106" i="1"/>
  <c r="O106" i="1"/>
  <c r="P106" i="1"/>
  <c r="M107" i="1"/>
  <c r="N107" i="1"/>
  <c r="O107" i="1"/>
  <c r="P107" i="1"/>
  <c r="M108" i="1"/>
  <c r="N108" i="1"/>
  <c r="O108" i="1"/>
  <c r="P108" i="1"/>
  <c r="M109" i="1"/>
  <c r="N109" i="1"/>
  <c r="O109" i="1"/>
  <c r="P109" i="1"/>
  <c r="M110" i="1"/>
  <c r="N110" i="1"/>
  <c r="O110" i="1"/>
  <c r="P110" i="1"/>
  <c r="M111" i="1"/>
  <c r="N111" i="1"/>
  <c r="O111" i="1"/>
  <c r="P111" i="1"/>
  <c r="M112" i="1"/>
  <c r="N112" i="1"/>
  <c r="O112" i="1"/>
  <c r="P112" i="1"/>
  <c r="M113" i="1"/>
  <c r="N113" i="1"/>
  <c r="O113" i="1"/>
  <c r="P113" i="1"/>
  <c r="M114" i="1"/>
  <c r="N114" i="1"/>
  <c r="O114" i="1"/>
  <c r="P114" i="1"/>
  <c r="M115" i="1"/>
  <c r="N115" i="1"/>
  <c r="O115" i="1"/>
  <c r="P115" i="1"/>
  <c r="M116" i="1"/>
  <c r="N116" i="1"/>
  <c r="O116" i="1"/>
  <c r="P116" i="1"/>
  <c r="M117" i="1"/>
  <c r="N117" i="1"/>
  <c r="O117" i="1"/>
  <c r="P117" i="1"/>
  <c r="M118" i="1"/>
  <c r="N118" i="1"/>
  <c r="O118" i="1"/>
  <c r="P118" i="1"/>
  <c r="M119" i="1"/>
  <c r="N119" i="1"/>
  <c r="O119" i="1"/>
  <c r="P119" i="1"/>
  <c r="M120" i="1"/>
  <c r="N120" i="1"/>
  <c r="O120" i="1"/>
  <c r="P120" i="1"/>
  <c r="M121" i="1"/>
  <c r="N121" i="1"/>
  <c r="O121" i="1"/>
  <c r="P121" i="1"/>
  <c r="M122" i="1"/>
  <c r="N122" i="1"/>
  <c r="O122" i="1"/>
  <c r="P122" i="1"/>
  <c r="M123" i="1"/>
  <c r="N123" i="1"/>
  <c r="O123" i="1"/>
  <c r="P123" i="1"/>
  <c r="M124" i="1"/>
  <c r="N124" i="1"/>
  <c r="O124" i="1"/>
  <c r="P124" i="1"/>
  <c r="M125" i="1"/>
  <c r="N125" i="1"/>
  <c r="O125" i="1"/>
  <c r="P125" i="1"/>
  <c r="M126" i="1"/>
  <c r="N126" i="1"/>
  <c r="O126" i="1"/>
  <c r="P126" i="1"/>
  <c r="M127" i="1"/>
  <c r="N127" i="1"/>
  <c r="O127" i="1"/>
  <c r="P127" i="1"/>
  <c r="M128" i="1"/>
  <c r="Z128" i="1" s="1"/>
  <c r="N128" i="1"/>
  <c r="AA128" i="1" s="1"/>
  <c r="O128" i="1"/>
  <c r="AB128" i="1" s="1"/>
  <c r="P128" i="1"/>
  <c r="AC128" i="1" s="1"/>
  <c r="N3" i="1"/>
  <c r="O3" i="1"/>
  <c r="P3" i="1"/>
  <c r="M3" i="1"/>
  <c r="H2" i="1"/>
  <c r="N2" i="1" s="1"/>
  <c r="AA2" i="1" s="1"/>
  <c r="I2" i="1"/>
  <c r="O2" i="1" s="1"/>
  <c r="AB2" i="1" s="1"/>
  <c r="J2" i="1"/>
  <c r="P2" i="1" s="1"/>
  <c r="AC2" i="1" s="1"/>
  <c r="G3" i="1"/>
  <c r="G2" i="1"/>
  <c r="M2" i="1" s="1"/>
  <c r="Z2" i="1" s="1"/>
  <c r="B17" i="5" l="1"/>
  <c r="C16" i="5"/>
  <c r="Z127" i="1"/>
  <c r="Z126" i="1" s="1"/>
  <c r="Z125" i="1" s="1"/>
  <c r="Z124" i="1" s="1"/>
  <c r="Z123" i="1" s="1"/>
  <c r="Z122" i="1" s="1"/>
  <c r="Z121" i="1" s="1"/>
  <c r="Z120" i="1" s="1"/>
  <c r="Z119" i="1" s="1"/>
  <c r="Z118" i="1" s="1"/>
  <c r="Z117" i="1" s="1"/>
  <c r="Z116" i="1" s="1"/>
  <c r="Z115" i="1" s="1"/>
  <c r="Z114" i="1" s="1"/>
  <c r="Z113" i="1" s="1"/>
  <c r="Z112" i="1" s="1"/>
  <c r="Z111" i="1" s="1"/>
  <c r="Z110" i="1" s="1"/>
  <c r="Z109" i="1" s="1"/>
  <c r="Z108" i="1" s="1"/>
  <c r="Z107" i="1" s="1"/>
  <c r="Z106" i="1" s="1"/>
  <c r="Z105" i="1" s="1"/>
  <c r="Z104" i="1" s="1"/>
  <c r="Z103" i="1" s="1"/>
  <c r="Z102" i="1" s="1"/>
  <c r="Z101" i="1" s="1"/>
  <c r="Z100" i="1" s="1"/>
  <c r="Z99" i="1" s="1"/>
  <c r="Z98" i="1" s="1"/>
  <c r="Z97" i="1" s="1"/>
  <c r="Z96" i="1" s="1"/>
  <c r="Z95" i="1" s="1"/>
  <c r="Z94" i="1" s="1"/>
  <c r="Z93" i="1" s="1"/>
  <c r="Z92" i="1" s="1"/>
  <c r="Z91" i="1" s="1"/>
  <c r="Z90" i="1" s="1"/>
  <c r="Z89" i="1" s="1"/>
  <c r="Z88" i="1" s="1"/>
  <c r="Z87" i="1" s="1"/>
  <c r="Z86" i="1" s="1"/>
  <c r="Z85" i="1" s="1"/>
  <c r="Z84" i="1" s="1"/>
  <c r="Z83" i="1" s="1"/>
  <c r="Z82" i="1" s="1"/>
  <c r="Z81" i="1" s="1"/>
  <c r="Z80" i="1" s="1"/>
  <c r="Z79" i="1" s="1"/>
  <c r="Z78" i="1" s="1"/>
  <c r="Z77" i="1" s="1"/>
  <c r="Z76" i="1" s="1"/>
  <c r="Z75" i="1" s="1"/>
  <c r="Z74" i="1" s="1"/>
  <c r="Z73" i="1" s="1"/>
  <c r="Z72" i="1" s="1"/>
  <c r="Z71" i="1" s="1"/>
  <c r="Z70" i="1" s="1"/>
  <c r="Z69" i="1" s="1"/>
  <c r="Z68" i="1" s="1"/>
  <c r="Z67" i="1" s="1"/>
  <c r="Z66" i="1" s="1"/>
  <c r="Z65" i="1" s="1"/>
  <c r="Z64" i="1" s="1"/>
  <c r="Z63" i="1" s="1"/>
  <c r="Z62" i="1" s="1"/>
  <c r="Z61" i="1" s="1"/>
  <c r="Z60" i="1" s="1"/>
  <c r="Z59" i="1" s="1"/>
  <c r="Z58" i="1" s="1"/>
  <c r="Z57" i="1" s="1"/>
  <c r="Z56" i="1" s="1"/>
  <c r="Z55" i="1" s="1"/>
  <c r="Z54" i="1" s="1"/>
  <c r="Z53" i="1" s="1"/>
  <c r="Z52" i="1" s="1"/>
  <c r="Z51" i="1" s="1"/>
  <c r="Z50" i="1" s="1"/>
  <c r="Z49" i="1" s="1"/>
  <c r="Z48" i="1" s="1"/>
  <c r="Z47" i="1" s="1"/>
  <c r="Z46" i="1" s="1"/>
  <c r="Z45" i="1" s="1"/>
  <c r="Z44" i="1" s="1"/>
  <c r="Z43" i="1" s="1"/>
  <c r="Z42" i="1" s="1"/>
  <c r="Z41" i="1" s="1"/>
  <c r="Z40" i="1" s="1"/>
  <c r="Z39" i="1" s="1"/>
  <c r="Z38" i="1" s="1"/>
  <c r="Z37" i="1" s="1"/>
  <c r="Z36" i="1" s="1"/>
  <c r="Z35" i="1" s="1"/>
  <c r="Z34" i="1" s="1"/>
  <c r="Z33" i="1" s="1"/>
  <c r="Z32" i="1" s="1"/>
  <c r="Z31" i="1" s="1"/>
  <c r="Z30" i="1" s="1"/>
  <c r="Z29" i="1" s="1"/>
  <c r="Z28" i="1" s="1"/>
  <c r="Z27" i="1" s="1"/>
  <c r="Z26" i="1" s="1"/>
  <c r="Z25" i="1" s="1"/>
  <c r="Z24" i="1" s="1"/>
  <c r="Z23" i="1" s="1"/>
  <c r="Z22" i="1" s="1"/>
  <c r="Z21" i="1" s="1"/>
  <c r="Z20" i="1" s="1"/>
  <c r="Z19" i="1" s="1"/>
  <c r="Z18" i="1" s="1"/>
  <c r="Z17" i="1" s="1"/>
  <c r="Z16" i="1" s="1"/>
  <c r="Z15" i="1" s="1"/>
  <c r="Z14" i="1" s="1"/>
  <c r="Z13" i="1" s="1"/>
  <c r="Z12" i="1" s="1"/>
  <c r="Z11" i="1" s="1"/>
  <c r="Z10" i="1" s="1"/>
  <c r="Z9" i="1" s="1"/>
  <c r="Z8" i="1" s="1"/>
  <c r="Z7" i="1" s="1"/>
  <c r="Z6" i="1" s="1"/>
  <c r="Z5" i="1" s="1"/>
  <c r="Z4" i="1" s="1"/>
  <c r="Z3" i="1" s="1"/>
  <c r="AB127" i="1"/>
  <c r="AB126" i="1" s="1"/>
  <c r="AB125" i="1" s="1"/>
  <c r="AB124" i="1" s="1"/>
  <c r="AB123" i="1" s="1"/>
  <c r="AB122" i="1" s="1"/>
  <c r="AB121" i="1" s="1"/>
  <c r="AB120" i="1" s="1"/>
  <c r="AB119" i="1" s="1"/>
  <c r="AB118" i="1" s="1"/>
  <c r="AB117" i="1" s="1"/>
  <c r="AB116" i="1" s="1"/>
  <c r="AB115" i="1" s="1"/>
  <c r="AB114" i="1" s="1"/>
  <c r="AB113" i="1" s="1"/>
  <c r="AB112" i="1" s="1"/>
  <c r="AB111" i="1" s="1"/>
  <c r="AB110" i="1" s="1"/>
  <c r="AB109" i="1" s="1"/>
  <c r="AB108" i="1" s="1"/>
  <c r="AB107" i="1" s="1"/>
  <c r="AB106" i="1" s="1"/>
  <c r="AB105" i="1" s="1"/>
  <c r="AB104" i="1" s="1"/>
  <c r="AB103" i="1" s="1"/>
  <c r="AB102" i="1" s="1"/>
  <c r="AB101" i="1" s="1"/>
  <c r="AB100" i="1" s="1"/>
  <c r="AB99" i="1" s="1"/>
  <c r="AB98" i="1" s="1"/>
  <c r="AB97" i="1" s="1"/>
  <c r="AB96" i="1" s="1"/>
  <c r="AB95" i="1" s="1"/>
  <c r="AB94" i="1" s="1"/>
  <c r="AB93" i="1" s="1"/>
  <c r="AB92" i="1" s="1"/>
  <c r="AB91" i="1" s="1"/>
  <c r="AB90" i="1" s="1"/>
  <c r="AB89" i="1" s="1"/>
  <c r="AB88" i="1" s="1"/>
  <c r="AB87" i="1" s="1"/>
  <c r="AB86" i="1" s="1"/>
  <c r="AB85" i="1" s="1"/>
  <c r="AB84" i="1" s="1"/>
  <c r="AB83" i="1" s="1"/>
  <c r="AB82" i="1" s="1"/>
  <c r="AB81" i="1" s="1"/>
  <c r="AB80" i="1" s="1"/>
  <c r="AB79" i="1" s="1"/>
  <c r="AB78" i="1" s="1"/>
  <c r="AB77" i="1" s="1"/>
  <c r="AB76" i="1" s="1"/>
  <c r="AB75" i="1" s="1"/>
  <c r="AB74" i="1" s="1"/>
  <c r="AB73" i="1" s="1"/>
  <c r="AB72" i="1" s="1"/>
  <c r="AB71" i="1" s="1"/>
  <c r="AB70" i="1" s="1"/>
  <c r="AB69" i="1" s="1"/>
  <c r="AB68" i="1" s="1"/>
  <c r="AB67" i="1" s="1"/>
  <c r="AB66" i="1" s="1"/>
  <c r="AB65" i="1" s="1"/>
  <c r="AB64" i="1" s="1"/>
  <c r="AB63" i="1" s="1"/>
  <c r="AB62" i="1" s="1"/>
  <c r="AB61" i="1" s="1"/>
  <c r="AB60" i="1" s="1"/>
  <c r="AB59" i="1" s="1"/>
  <c r="AB58" i="1" s="1"/>
  <c r="AB57" i="1" s="1"/>
  <c r="AB56" i="1" s="1"/>
  <c r="AB55" i="1" s="1"/>
  <c r="AB54" i="1" s="1"/>
  <c r="AB53" i="1" s="1"/>
  <c r="AB52" i="1" s="1"/>
  <c r="AB51" i="1" s="1"/>
  <c r="AB50" i="1" s="1"/>
  <c r="AB49" i="1" s="1"/>
  <c r="AB48" i="1" s="1"/>
  <c r="AB47" i="1" s="1"/>
  <c r="AB46" i="1" s="1"/>
  <c r="AB45" i="1" s="1"/>
  <c r="AB44" i="1" s="1"/>
  <c r="AB43" i="1" s="1"/>
  <c r="AB42" i="1" s="1"/>
  <c r="AB41" i="1" s="1"/>
  <c r="AB40" i="1" s="1"/>
  <c r="AB39" i="1" s="1"/>
  <c r="AB38" i="1" s="1"/>
  <c r="AB37" i="1" s="1"/>
  <c r="AB36" i="1" s="1"/>
  <c r="AB35" i="1" s="1"/>
  <c r="AB34" i="1" s="1"/>
  <c r="AB33" i="1" s="1"/>
  <c r="AB32" i="1" s="1"/>
  <c r="AB31" i="1" s="1"/>
  <c r="AB30" i="1" s="1"/>
  <c r="AB29" i="1" s="1"/>
  <c r="AB28" i="1" s="1"/>
  <c r="AB27" i="1" s="1"/>
  <c r="AB26" i="1" s="1"/>
  <c r="AB25" i="1" s="1"/>
  <c r="AB24" i="1" s="1"/>
  <c r="AB23" i="1" s="1"/>
  <c r="AB22" i="1" s="1"/>
  <c r="AB21" i="1" s="1"/>
  <c r="AB20" i="1" s="1"/>
  <c r="AB19" i="1" s="1"/>
  <c r="AB18" i="1" s="1"/>
  <c r="AB17" i="1" s="1"/>
  <c r="AB16" i="1" s="1"/>
  <c r="AB15" i="1" s="1"/>
  <c r="AB14" i="1" s="1"/>
  <c r="AB13" i="1" s="1"/>
  <c r="AB12" i="1" s="1"/>
  <c r="AB11" i="1" s="1"/>
  <c r="AB10" i="1" s="1"/>
  <c r="AB9" i="1" s="1"/>
  <c r="AB8" i="1" s="1"/>
  <c r="AB7" i="1" s="1"/>
  <c r="AB6" i="1" s="1"/>
  <c r="AB5" i="1" s="1"/>
  <c r="AB4" i="1" s="1"/>
  <c r="AB3" i="1" s="1"/>
  <c r="AA127" i="1"/>
  <c r="AA126" i="1" s="1"/>
  <c r="AA125" i="1" s="1"/>
  <c r="AA124" i="1" s="1"/>
  <c r="AA123" i="1" s="1"/>
  <c r="AA122" i="1" s="1"/>
  <c r="AA121" i="1" s="1"/>
  <c r="AA120" i="1" s="1"/>
  <c r="AA119" i="1" s="1"/>
  <c r="AA118" i="1" s="1"/>
  <c r="AA117" i="1" s="1"/>
  <c r="AA116" i="1" s="1"/>
  <c r="AA115" i="1" s="1"/>
  <c r="AA114" i="1" s="1"/>
  <c r="AA113" i="1" s="1"/>
  <c r="AA112" i="1" s="1"/>
  <c r="AA111" i="1" s="1"/>
  <c r="AA110" i="1" s="1"/>
  <c r="AA109" i="1" s="1"/>
  <c r="AA108" i="1" s="1"/>
  <c r="AA107" i="1" s="1"/>
  <c r="AA106" i="1" s="1"/>
  <c r="AA105" i="1" s="1"/>
  <c r="AA104" i="1" s="1"/>
  <c r="AA103" i="1" s="1"/>
  <c r="AA102" i="1" s="1"/>
  <c r="AA101" i="1" s="1"/>
  <c r="AA100" i="1" s="1"/>
  <c r="AA99" i="1" s="1"/>
  <c r="AA98" i="1" s="1"/>
  <c r="AA97" i="1" s="1"/>
  <c r="AA96" i="1" s="1"/>
  <c r="AA95" i="1" s="1"/>
  <c r="AA94" i="1" s="1"/>
  <c r="AA93" i="1" s="1"/>
  <c r="AA92" i="1" s="1"/>
  <c r="AA91" i="1" s="1"/>
  <c r="AA90" i="1" s="1"/>
  <c r="AA89" i="1" s="1"/>
  <c r="AA88" i="1" s="1"/>
  <c r="AA87" i="1" s="1"/>
  <c r="AA86" i="1" s="1"/>
  <c r="AA85" i="1" s="1"/>
  <c r="AA84" i="1" s="1"/>
  <c r="AA83" i="1" s="1"/>
  <c r="AA82" i="1" s="1"/>
  <c r="AA81" i="1" s="1"/>
  <c r="AA80" i="1" s="1"/>
  <c r="AA79" i="1" s="1"/>
  <c r="AA78" i="1" s="1"/>
  <c r="AA77" i="1" s="1"/>
  <c r="AA76" i="1" s="1"/>
  <c r="AA75" i="1" s="1"/>
  <c r="AA74" i="1" s="1"/>
  <c r="AA73" i="1" s="1"/>
  <c r="AA72" i="1" s="1"/>
  <c r="AA71" i="1" s="1"/>
  <c r="AA70" i="1" s="1"/>
  <c r="AA69" i="1" s="1"/>
  <c r="AA68" i="1" s="1"/>
  <c r="AA67" i="1" s="1"/>
  <c r="AA66" i="1" s="1"/>
  <c r="AA65" i="1" s="1"/>
  <c r="AA64" i="1" s="1"/>
  <c r="AA63" i="1" s="1"/>
  <c r="AA62" i="1" s="1"/>
  <c r="AA61" i="1" s="1"/>
  <c r="AA60" i="1" s="1"/>
  <c r="AA59" i="1" s="1"/>
  <c r="AA58" i="1" s="1"/>
  <c r="AA57" i="1" s="1"/>
  <c r="AA56" i="1" s="1"/>
  <c r="AA55" i="1" s="1"/>
  <c r="AA54" i="1" s="1"/>
  <c r="AA53" i="1" s="1"/>
  <c r="AA52" i="1" s="1"/>
  <c r="AA51" i="1" s="1"/>
  <c r="AA50" i="1" s="1"/>
  <c r="AA49" i="1" s="1"/>
  <c r="AA48" i="1" s="1"/>
  <c r="AA47" i="1" s="1"/>
  <c r="AA46" i="1" s="1"/>
  <c r="AA45" i="1" s="1"/>
  <c r="AA44" i="1" s="1"/>
  <c r="AA43" i="1" s="1"/>
  <c r="AA42" i="1" s="1"/>
  <c r="AA41" i="1" s="1"/>
  <c r="AA40" i="1" s="1"/>
  <c r="AA39" i="1" s="1"/>
  <c r="AA38" i="1" s="1"/>
  <c r="AA37" i="1" s="1"/>
  <c r="AA36" i="1" s="1"/>
  <c r="AA35" i="1" s="1"/>
  <c r="AA34" i="1" s="1"/>
  <c r="AA33" i="1" s="1"/>
  <c r="AA32" i="1" s="1"/>
  <c r="AA31" i="1" s="1"/>
  <c r="AA30" i="1" s="1"/>
  <c r="AA29" i="1" s="1"/>
  <c r="AA28" i="1" s="1"/>
  <c r="AA27" i="1" s="1"/>
  <c r="AA26" i="1" s="1"/>
  <c r="AA25" i="1" s="1"/>
  <c r="AA24" i="1" s="1"/>
  <c r="AA23" i="1" s="1"/>
  <c r="AA22" i="1" s="1"/>
  <c r="AA21" i="1" s="1"/>
  <c r="AA20" i="1" s="1"/>
  <c r="AA19" i="1" s="1"/>
  <c r="AA18" i="1" s="1"/>
  <c r="AA17" i="1" s="1"/>
  <c r="AA16" i="1" s="1"/>
  <c r="AA15" i="1" s="1"/>
  <c r="AA14" i="1" s="1"/>
  <c r="AA13" i="1" s="1"/>
  <c r="AA12" i="1" s="1"/>
  <c r="AA11" i="1" s="1"/>
  <c r="AA10" i="1" s="1"/>
  <c r="AA9" i="1" s="1"/>
  <c r="AA8" i="1" s="1"/>
  <c r="AA7" i="1" s="1"/>
  <c r="AA6" i="1" s="1"/>
  <c r="AA5" i="1" s="1"/>
  <c r="AA4" i="1" s="1"/>
  <c r="AA3" i="1" s="1"/>
  <c r="AC127" i="1"/>
  <c r="AC126" i="1" s="1"/>
  <c r="AC125" i="1" s="1"/>
  <c r="AC124" i="1" s="1"/>
  <c r="AC123" i="1" s="1"/>
  <c r="AC122" i="1" s="1"/>
  <c r="AC121" i="1" s="1"/>
  <c r="AC120" i="1" s="1"/>
  <c r="AC119" i="1" s="1"/>
  <c r="AC118" i="1" s="1"/>
  <c r="AC117" i="1" s="1"/>
  <c r="AC116" i="1" s="1"/>
  <c r="AC115" i="1" s="1"/>
  <c r="AC114" i="1" s="1"/>
  <c r="AC113" i="1" s="1"/>
  <c r="AC112" i="1" s="1"/>
  <c r="AC111" i="1" s="1"/>
  <c r="AC110" i="1" s="1"/>
  <c r="AC109" i="1" s="1"/>
  <c r="AC108" i="1" s="1"/>
  <c r="AC107" i="1" s="1"/>
  <c r="AC106" i="1" s="1"/>
  <c r="AC105" i="1" s="1"/>
  <c r="AC104" i="1" s="1"/>
  <c r="AC103" i="1" s="1"/>
  <c r="AC102" i="1" s="1"/>
  <c r="AC101" i="1" s="1"/>
  <c r="AC100" i="1" s="1"/>
  <c r="AC99" i="1" s="1"/>
  <c r="AC98" i="1" s="1"/>
  <c r="AC97" i="1" s="1"/>
  <c r="AC96" i="1" s="1"/>
  <c r="AC95" i="1" s="1"/>
  <c r="AC94" i="1" s="1"/>
  <c r="AC93" i="1" s="1"/>
  <c r="AC92" i="1" s="1"/>
  <c r="AC91" i="1" s="1"/>
  <c r="AC90" i="1" s="1"/>
  <c r="AC89" i="1" s="1"/>
  <c r="AC88" i="1" s="1"/>
  <c r="AC87" i="1" s="1"/>
  <c r="AC86" i="1" s="1"/>
  <c r="AC85" i="1" s="1"/>
  <c r="AC84" i="1" s="1"/>
  <c r="AC83" i="1" s="1"/>
  <c r="AC82" i="1" s="1"/>
  <c r="AC81" i="1" s="1"/>
  <c r="AC80" i="1" s="1"/>
  <c r="AC79" i="1" s="1"/>
  <c r="AC78" i="1" s="1"/>
  <c r="AC77" i="1" s="1"/>
  <c r="AC76" i="1" s="1"/>
  <c r="AC75" i="1" s="1"/>
  <c r="AC74" i="1" s="1"/>
  <c r="AC73" i="1" s="1"/>
  <c r="AC72" i="1" s="1"/>
  <c r="AC71" i="1" s="1"/>
  <c r="AC70" i="1" s="1"/>
  <c r="AC69" i="1" s="1"/>
  <c r="AC68" i="1" s="1"/>
  <c r="AC67" i="1" s="1"/>
  <c r="AC66" i="1" s="1"/>
  <c r="AC65" i="1" s="1"/>
  <c r="AC64" i="1" s="1"/>
  <c r="AC63" i="1" s="1"/>
  <c r="AC62" i="1" s="1"/>
  <c r="AC61" i="1" s="1"/>
  <c r="AC60" i="1" s="1"/>
  <c r="AC59" i="1" s="1"/>
  <c r="AC58" i="1" s="1"/>
  <c r="AC57" i="1" s="1"/>
  <c r="AC56" i="1" s="1"/>
  <c r="AC55" i="1" s="1"/>
  <c r="AC54" i="1" s="1"/>
  <c r="AC53" i="1" s="1"/>
  <c r="AC52" i="1" s="1"/>
  <c r="AC51" i="1" s="1"/>
  <c r="AC50" i="1" s="1"/>
  <c r="AC49" i="1" s="1"/>
  <c r="AC48" i="1" s="1"/>
  <c r="AC47" i="1" s="1"/>
  <c r="AC46" i="1" s="1"/>
  <c r="AC45" i="1" s="1"/>
  <c r="AC44" i="1" s="1"/>
  <c r="AC43" i="1" s="1"/>
  <c r="AC42" i="1" s="1"/>
  <c r="AC41" i="1" s="1"/>
  <c r="AC40" i="1" s="1"/>
  <c r="AC39" i="1" s="1"/>
  <c r="AC38" i="1" s="1"/>
  <c r="AC37" i="1" s="1"/>
  <c r="AC36" i="1" s="1"/>
  <c r="AC35" i="1" s="1"/>
  <c r="AC34" i="1" s="1"/>
  <c r="AC33" i="1" s="1"/>
  <c r="AC32" i="1" s="1"/>
  <c r="AC31" i="1" s="1"/>
  <c r="AC30" i="1" s="1"/>
  <c r="AC29" i="1" s="1"/>
  <c r="AC28" i="1" s="1"/>
  <c r="AC27" i="1" s="1"/>
  <c r="AC26" i="1" s="1"/>
  <c r="AC25" i="1" s="1"/>
  <c r="AC24" i="1" s="1"/>
  <c r="AC23" i="1" s="1"/>
  <c r="AC22" i="1" s="1"/>
  <c r="AC21" i="1" s="1"/>
  <c r="AC20" i="1" s="1"/>
  <c r="AC19" i="1" s="1"/>
  <c r="AC18" i="1" s="1"/>
  <c r="AC17" i="1" s="1"/>
  <c r="AC16" i="1" s="1"/>
  <c r="AC15" i="1" s="1"/>
  <c r="AC14" i="1" s="1"/>
  <c r="AC13" i="1" s="1"/>
  <c r="AC12" i="1" s="1"/>
  <c r="AC11" i="1" s="1"/>
  <c r="AC10" i="1" s="1"/>
  <c r="AC9" i="1" s="1"/>
  <c r="AC8" i="1" s="1"/>
  <c r="AC7" i="1" s="1"/>
  <c r="AC6" i="1" s="1"/>
  <c r="AC5" i="1" s="1"/>
  <c r="AC4" i="1" s="1"/>
  <c r="AC3" i="1" s="1"/>
  <c r="E6" i="4"/>
  <c r="F6" i="3"/>
  <c r="E5" i="3"/>
  <c r="D4" i="3"/>
  <c r="C3" i="3"/>
  <c r="U34" i="1" a="1"/>
  <c r="U34" i="1" s="1"/>
  <c r="V3" i="1"/>
  <c r="V26" i="1" s="1"/>
  <c r="V19" i="1"/>
  <c r="U21" i="1"/>
  <c r="T15" i="1"/>
  <c r="T27" i="1" s="1"/>
  <c r="U22" i="1"/>
  <c r="V22" i="1"/>
  <c r="V16" i="1"/>
  <c r="U18" i="1"/>
  <c r="T22" i="1"/>
  <c r="T17" i="1"/>
  <c r="T29" i="1" s="1"/>
  <c r="U20" i="1"/>
  <c r="V15" i="1"/>
  <c r="V27" i="1" s="1"/>
  <c r="T18" i="1"/>
  <c r="V21" i="1"/>
  <c r="U17" i="1"/>
  <c r="U29" i="1" s="1"/>
  <c r="T21" i="1"/>
  <c r="V20" i="1"/>
  <c r="U16" i="1"/>
  <c r="T16" i="1"/>
  <c r="U19" i="1"/>
  <c r="U15" i="1"/>
  <c r="V18" i="1"/>
  <c r="V17" i="1"/>
  <c r="V29" i="1" s="1"/>
  <c r="T20" i="1"/>
  <c r="S22" i="1"/>
  <c r="T19" i="1"/>
  <c r="S21" i="1"/>
  <c r="S19" i="1"/>
  <c r="S20" i="1"/>
  <c r="S17" i="1"/>
  <c r="S18" i="1"/>
  <c r="S15" i="1"/>
  <c r="S16" i="1"/>
  <c r="T7" i="1"/>
  <c r="U10" i="1"/>
  <c r="U4" i="1"/>
  <c r="U3" i="1"/>
  <c r="U26" i="1" s="1"/>
  <c r="T3" i="1"/>
  <c r="T26" i="1" s="1"/>
  <c r="T8" i="1"/>
  <c r="V10" i="1"/>
  <c r="T10" i="1"/>
  <c r="T5" i="1"/>
  <c r="T28" i="1" s="1"/>
  <c r="V5" i="1"/>
  <c r="V28" i="1" s="1"/>
  <c r="V4" i="1"/>
  <c r="V7" i="1"/>
  <c r="U8" i="1"/>
  <c r="U5" i="1"/>
  <c r="U28" i="1" s="1"/>
  <c r="U9" i="1"/>
  <c r="V8" i="1"/>
  <c r="T9" i="1"/>
  <c r="T6" i="1"/>
  <c r="U7" i="1"/>
  <c r="T4" i="1"/>
  <c r="V9" i="1"/>
  <c r="U6" i="1"/>
  <c r="V6" i="1"/>
  <c r="S7" i="1"/>
  <c r="S8" i="1"/>
  <c r="S9" i="1"/>
  <c r="S6" i="1"/>
  <c r="S10" i="1"/>
  <c r="S4" i="1"/>
  <c r="S5" i="1"/>
  <c r="S28" i="1" s="1"/>
  <c r="S3" i="1"/>
  <c r="S26" i="1" s="1"/>
  <c r="T2" i="1"/>
  <c r="U2" i="1"/>
  <c r="V14" i="1"/>
  <c r="S2" i="1"/>
  <c r="S14" i="1" s="1"/>
  <c r="D5" i="4" l="1"/>
  <c r="D5" i="5"/>
  <c r="C5" i="4"/>
  <c r="C5" i="5"/>
  <c r="C17" i="5"/>
  <c r="B18" i="5"/>
  <c r="U14" i="1"/>
  <c r="U25" i="1" s="1"/>
  <c r="T14" i="1"/>
  <c r="T25" i="1" s="1"/>
  <c r="I18" i="3" a="1"/>
  <c r="I18" i="3" s="1"/>
  <c r="S29" i="1"/>
  <c r="C15" i="3" a="1"/>
  <c r="C15" i="3" s="1"/>
  <c r="C9" i="3" a="1"/>
  <c r="S27" i="1"/>
  <c r="T34" i="1" a="1"/>
  <c r="T34" i="1" s="1"/>
  <c r="V25" i="1"/>
  <c r="U27" i="1"/>
  <c r="S25" i="1"/>
  <c r="D4" i="4" l="1"/>
  <c r="D4" i="5"/>
  <c r="B19" i="5"/>
  <c r="C18" i="5"/>
  <c r="E18" i="5" s="1"/>
  <c r="C4" i="4"/>
  <c r="F12" i="4" s="1"/>
  <c r="C4" i="5"/>
  <c r="F18" i="5" s="1"/>
  <c r="E10" i="4"/>
  <c r="E22" i="4"/>
  <c r="E15" i="4"/>
  <c r="E17" i="4"/>
  <c r="E21" i="4"/>
  <c r="E26" i="4"/>
  <c r="E20" i="4"/>
  <c r="E14" i="4"/>
  <c r="E25" i="4"/>
  <c r="E13" i="4"/>
  <c r="E30" i="4"/>
  <c r="E12" i="4"/>
  <c r="E19" i="4"/>
  <c r="E29" i="4"/>
  <c r="E39" i="4" s="1"/>
  <c r="E11" i="4"/>
  <c r="E24" i="4"/>
  <c r="E18" i="4"/>
  <c r="E28" i="4"/>
  <c r="E16" i="4"/>
  <c r="E27" i="4"/>
  <c r="E23" i="4"/>
  <c r="I20" i="3"/>
  <c r="J20" i="3" s="1"/>
  <c r="C9" i="3"/>
  <c r="I16" i="3" s="1" a="1"/>
  <c r="I16" i="3" s="1"/>
  <c r="J16" i="3" s="1"/>
  <c r="S34" i="1" a="1"/>
  <c r="S34" i="1" s="1"/>
  <c r="R34" i="1" a="1"/>
  <c r="F15" i="4" l="1"/>
  <c r="F22" i="4"/>
  <c r="F18" i="4"/>
  <c r="G18" i="4" s="1"/>
  <c r="F24" i="4"/>
  <c r="G24" i="4" s="1"/>
  <c r="F13" i="4"/>
  <c r="G13" i="4" s="1"/>
  <c r="F19" i="4"/>
  <c r="G19" i="4" s="1"/>
  <c r="F17" i="4"/>
  <c r="G17" i="4" s="1"/>
  <c r="F27" i="4"/>
  <c r="G27" i="4" s="1"/>
  <c r="F21" i="4"/>
  <c r="G21" i="4" s="1"/>
  <c r="F20" i="4"/>
  <c r="F28" i="4"/>
  <c r="G28" i="4" s="1"/>
  <c r="F26" i="4"/>
  <c r="G26" i="4" s="1"/>
  <c r="F29" i="4"/>
  <c r="D39" i="4" s="1"/>
  <c r="F10" i="5"/>
  <c r="F11" i="5"/>
  <c r="F13" i="5"/>
  <c r="F12" i="5"/>
  <c r="F14" i="5"/>
  <c r="F15" i="5"/>
  <c r="F16" i="5"/>
  <c r="F17" i="5"/>
  <c r="F30" i="4"/>
  <c r="G30" i="4" s="1"/>
  <c r="F10" i="4"/>
  <c r="G10" i="4" s="1"/>
  <c r="G18" i="5"/>
  <c r="F16" i="4"/>
  <c r="G16" i="4" s="1"/>
  <c r="C19" i="5"/>
  <c r="F19" i="5" s="1"/>
  <c r="B20" i="5"/>
  <c r="F23" i="4"/>
  <c r="G23" i="4" s="1"/>
  <c r="E10" i="5"/>
  <c r="E12" i="5"/>
  <c r="E13" i="5"/>
  <c r="E11" i="5"/>
  <c r="E14" i="5"/>
  <c r="E15" i="5"/>
  <c r="E16" i="5"/>
  <c r="E17" i="5"/>
  <c r="F11" i="4"/>
  <c r="G11" i="4" s="1"/>
  <c r="F14" i="4"/>
  <c r="G14" i="4" s="1"/>
  <c r="F25" i="4"/>
  <c r="G25" i="4" s="1"/>
  <c r="D48" i="4"/>
  <c r="D55" i="4"/>
  <c r="D54" i="4"/>
  <c r="D53" i="4"/>
  <c r="D52" i="4"/>
  <c r="D51" i="4"/>
  <c r="D50" i="4"/>
  <c r="D49" i="4"/>
  <c r="G20" i="4"/>
  <c r="G15" i="4"/>
  <c r="G29" i="4"/>
  <c r="G22" i="4"/>
  <c r="G12" i="4"/>
  <c r="R34" i="1"/>
  <c r="G17" i="5" l="1"/>
  <c r="G12" i="5"/>
  <c r="G14" i="5"/>
  <c r="G13" i="5"/>
  <c r="B21" i="5"/>
  <c r="C20" i="5"/>
  <c r="E20" i="5" s="1"/>
  <c r="E19" i="5"/>
  <c r="G19" i="5" s="1"/>
  <c r="G11" i="5"/>
  <c r="G16" i="5"/>
  <c r="G15" i="5"/>
  <c r="G10" i="5"/>
  <c r="C39" i="4"/>
  <c r="H14" i="4"/>
  <c r="H26" i="4"/>
  <c r="H10" i="4"/>
  <c r="H12" i="4"/>
  <c r="H13" i="4"/>
  <c r="H25" i="4"/>
  <c r="H18" i="4"/>
  <c r="H20" i="4"/>
  <c r="H15" i="4"/>
  <c r="H19" i="4"/>
  <c r="H17" i="4"/>
  <c r="H11" i="4"/>
  <c r="H29" i="4"/>
  <c r="H27" i="4"/>
  <c r="H23" i="4"/>
  <c r="H30" i="4"/>
  <c r="H16" i="4"/>
  <c r="H24" i="4"/>
  <c r="H22" i="4"/>
  <c r="H28" i="4"/>
  <c r="H21" i="4"/>
  <c r="R43" i="1" a="1"/>
  <c r="R43" i="1" s="1"/>
  <c r="U43" i="1" s="1"/>
  <c r="F20" i="5" l="1"/>
  <c r="G20" i="5" s="1"/>
  <c r="C21" i="5"/>
  <c r="E21" i="5" s="1"/>
  <c r="B22" i="5"/>
  <c r="D43" i="4"/>
  <c r="S43" i="1"/>
  <c r="T43" i="1"/>
  <c r="F21" i="5" l="1"/>
  <c r="G21" i="5" s="1"/>
  <c r="B23" i="5"/>
  <c r="C22" i="5"/>
  <c r="F22" i="5" s="1"/>
  <c r="E43" i="4"/>
  <c r="E44" i="4"/>
  <c r="E45" i="4"/>
  <c r="D44" i="4"/>
  <c r="D45" i="4"/>
  <c r="E22" i="5" l="1"/>
  <c r="G22" i="5" s="1"/>
  <c r="C23" i="5"/>
  <c r="F23" i="5" s="1"/>
  <c r="B24" i="5"/>
  <c r="E23" i="5" l="1"/>
  <c r="G23" i="5" s="1"/>
  <c r="B25" i="5"/>
  <c r="C24" i="5"/>
  <c r="F24" i="5" s="1"/>
  <c r="D39" i="5" s="1"/>
  <c r="D44" i="5" s="1"/>
  <c r="E24" i="5" l="1"/>
  <c r="C25" i="5"/>
  <c r="F25" i="5" s="1"/>
  <c r="B26" i="5"/>
  <c r="G24" i="5" l="1"/>
  <c r="E39" i="5"/>
  <c r="E25" i="5"/>
  <c r="G25" i="5" s="1"/>
  <c r="B27" i="5"/>
  <c r="C26" i="5"/>
  <c r="F26" i="5" s="1"/>
  <c r="E26" i="5" l="1"/>
  <c r="G26" i="5" s="1"/>
  <c r="C27" i="5"/>
  <c r="F27" i="5" s="1"/>
  <c r="B28" i="5"/>
  <c r="B29" i="5" l="1"/>
  <c r="C28" i="5"/>
  <c r="F28" i="5" s="1"/>
  <c r="E28" i="5"/>
  <c r="E27" i="5"/>
  <c r="G27" i="5" s="1"/>
  <c r="C29" i="5" l="1"/>
  <c r="F29" i="5" s="1"/>
  <c r="B30" i="5"/>
  <c r="G28" i="5"/>
  <c r="E29" i="5" l="1"/>
  <c r="C30" i="5"/>
  <c r="F30" i="5" s="1"/>
  <c r="E30" i="5" l="1"/>
  <c r="G30" i="5" s="1"/>
  <c r="D55" i="5"/>
  <c r="D54" i="5"/>
  <c r="D43" i="5"/>
  <c r="D53" i="5"/>
  <c r="D52" i="5"/>
  <c r="D51" i="5"/>
  <c r="D50" i="5"/>
  <c r="D49" i="5"/>
  <c r="D48" i="5"/>
  <c r="D45" i="5"/>
  <c r="E43" i="5"/>
  <c r="E45" i="5"/>
  <c r="E44" i="5"/>
  <c r="G29" i="5"/>
  <c r="C39" i="5" l="1"/>
  <c r="H30" i="5"/>
  <c r="H18" i="5"/>
  <c r="H17" i="5"/>
  <c r="H16" i="5"/>
  <c r="H12" i="5"/>
  <c r="H14" i="5"/>
  <c r="H19" i="5"/>
  <c r="H15" i="5"/>
  <c r="H20" i="5"/>
  <c r="H11" i="5"/>
  <c r="H10" i="5"/>
  <c r="H13" i="5"/>
  <c r="H21" i="5"/>
  <c r="H22" i="5"/>
  <c r="H24" i="5"/>
  <c r="H23" i="5"/>
  <c r="H29" i="5"/>
  <c r="H26" i="5"/>
  <c r="H28" i="5"/>
  <c r="H27" i="5"/>
  <c r="H25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<sst xmlns="http://schemas.openxmlformats.org/spreadsheetml/2006/main" count="119" uniqueCount="63">
  <si>
    <t>Date</t>
  </si>
  <si>
    <t>.SP500</t>
  </si>
  <si>
    <t>Apple</t>
  </si>
  <si>
    <t>NVDIA</t>
  </si>
  <si>
    <t>Tesla</t>
  </si>
  <si>
    <t>Share price (closing)</t>
  </si>
  <si>
    <t>Return</t>
  </si>
  <si>
    <t>Log-return</t>
  </si>
  <si>
    <t>Mean</t>
    <phoneticPr fontId="0" type="noConversion"/>
  </si>
  <si>
    <t>Variance</t>
    <phoneticPr fontId="0" type="noConversion"/>
  </si>
  <si>
    <t>Std Dev</t>
    <phoneticPr fontId="0" type="noConversion"/>
  </si>
  <si>
    <t>Min</t>
    <phoneticPr fontId="0" type="noConversion"/>
  </si>
  <si>
    <t>Max</t>
    <phoneticPr fontId="0" type="noConversion"/>
  </si>
  <si>
    <t>Median</t>
    <phoneticPr fontId="0" type="noConversion"/>
  </si>
  <si>
    <t>Skewness</t>
    <phoneticPr fontId="0" type="noConversion"/>
  </si>
  <si>
    <t>Kurtosis</t>
    <phoneticPr fontId="0" type="noConversion"/>
  </si>
  <si>
    <t>Average return</t>
  </si>
  <si>
    <t>Log return</t>
  </si>
  <si>
    <t>Annualised</t>
    <phoneticPr fontId="0" type="noConversion"/>
  </si>
  <si>
    <t>Annualised Log-Return</t>
    <phoneticPr fontId="0" type="noConversion"/>
  </si>
  <si>
    <t>Annualised Vol-N</t>
    <phoneticPr fontId="0" type="noConversion"/>
  </si>
  <si>
    <t>Annualised Vol-L</t>
    <phoneticPr fontId="0" type="noConversion"/>
  </si>
  <si>
    <t>CAGR</t>
    <phoneticPr fontId="0" type="noConversion"/>
  </si>
  <si>
    <t>VBA</t>
  </si>
  <si>
    <t>SP500</t>
  </si>
  <si>
    <t>Company</t>
  </si>
  <si>
    <t>Volatility</t>
  </si>
  <si>
    <t>Dropdown menu</t>
  </si>
  <si>
    <t>Standard dev</t>
  </si>
  <si>
    <t>Portfolio weight</t>
  </si>
  <si>
    <t xml:space="preserve">Total </t>
  </si>
  <si>
    <t xml:space="preserve">Portfolio return </t>
  </si>
  <si>
    <t>Portfolio Variance</t>
  </si>
  <si>
    <t>Portfolio Standard deviation</t>
  </si>
  <si>
    <t>T-bill rate</t>
  </si>
  <si>
    <t>https://www.bloomberg.com/markets/rates-bonds/government-bonds/us</t>
  </si>
  <si>
    <t>It is yield of US government bonds</t>
  </si>
  <si>
    <t>Daily</t>
  </si>
  <si>
    <t>Yearly</t>
  </si>
  <si>
    <t xml:space="preserve">Sharpe ratio </t>
  </si>
  <si>
    <t xml:space="preserve">Two short listed stocks are </t>
  </si>
  <si>
    <t xml:space="preserve">Apple </t>
  </si>
  <si>
    <t>Standard Dev</t>
  </si>
  <si>
    <t>Correl</t>
  </si>
  <si>
    <t>Weight APP</t>
  </si>
  <si>
    <t>Weight NVDA</t>
  </si>
  <si>
    <t>Port Return</t>
  </si>
  <si>
    <t>Port STD</t>
  </si>
  <si>
    <t xml:space="preserve">Rf = </t>
  </si>
  <si>
    <t>Weight</t>
  </si>
  <si>
    <t>Std</t>
  </si>
  <si>
    <t>RANK</t>
  </si>
  <si>
    <t xml:space="preserve">Optimal portfolio </t>
  </si>
  <si>
    <t xml:space="preserve">it is a portfolio with highest sharpe ratio </t>
  </si>
  <si>
    <t>Port return</t>
  </si>
  <si>
    <t>Port SD</t>
  </si>
  <si>
    <t>Sharpe ratio</t>
  </si>
  <si>
    <t xml:space="preserve">Optimal </t>
  </si>
  <si>
    <t xml:space="preserve">Ris aversion </t>
  </si>
  <si>
    <t>CAL</t>
  </si>
  <si>
    <t>Summary statistics</t>
  </si>
  <si>
    <t>Annualised Return</t>
  </si>
  <si>
    <t>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</si>
</sst>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dd/m/yyyy;@"/>
    <numFmt numFmtId="165" formatCode="0.000%"/>
    <numFmt numFmtId="166" formatCode="0.0000"/>
    <numFmt numFmtId="167" formatCode="0.0000%"/>
    <numFmt numFmtId="168" formatCode="0.000000000000000000%"/>
    <numFmt numFmtId="169" formatCode="0.00000"/>
    <numFmt numFmtId="172" formatCode="0.000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2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10" fontId="0" fillId="0" borderId="0" xfId="1" applyNumberFormat="1" applyFont="1" applyAlignment="1">
      <alignment horizontal="center"/>
    </xf>
    <xf numFmtId="0" fontId="0" fillId="0" borderId="1" xfId="0" applyBorder="1" applyAlignment="1">
      <alignment vertical="center"/>
    </xf>
    <xf numFmtId="165" fontId="0" fillId="0" borderId="1" xfId="1" applyNumberFormat="1" applyFont="1" applyBorder="1" applyAlignment="1">
      <alignment vertical="center"/>
    </xf>
    <xf numFmtId="166" fontId="0" fillId="0" borderId="1" xfId="1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2" borderId="1" xfId="0" applyFont="1" applyFill="1" applyBorder="1"/>
    <xf numFmtId="0" fontId="0" fillId="0" borderId="1" xfId="0" applyBorder="1"/>
    <xf numFmtId="10" fontId="0" fillId="0" borderId="1" xfId="1" applyNumberFormat="1" applyFont="1" applyBorder="1" applyAlignment="1">
      <alignment vertical="center"/>
    </xf>
    <xf numFmtId="165" fontId="0" fillId="0" borderId="2" xfId="1" applyNumberFormat="1" applyFont="1" applyFill="1" applyBorder="1" applyAlignment="1">
      <alignment vertical="center"/>
    </xf>
    <xf numFmtId="165" fontId="0" fillId="0" borderId="0" xfId="0" applyNumberFormat="1"/>
    <xf numFmtId="10" fontId="0" fillId="0" borderId="1" xfId="1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10" fontId="0" fillId="0" borderId="3" xfId="1" applyNumberFormat="1" applyFont="1" applyFill="1" applyBorder="1" applyAlignment="1">
      <alignment horizontal="right" vertical="center"/>
    </xf>
    <xf numFmtId="0" fontId="4" fillId="0" borderId="0" xfId="0" applyFont="1"/>
    <xf numFmtId="10" fontId="0" fillId="0" borderId="1" xfId="1" applyNumberFormat="1" applyFont="1" applyBorder="1"/>
    <xf numFmtId="0" fontId="0" fillId="0" borderId="4" xfId="0" applyBorder="1"/>
    <xf numFmtId="0" fontId="7" fillId="0" borderId="5" xfId="0" applyFont="1" applyBorder="1" applyAlignment="1">
      <alignment horizontal="center"/>
    </xf>
    <xf numFmtId="0" fontId="3" fillId="0" borderId="0" xfId="0" applyFont="1"/>
    <xf numFmtId="168" fontId="0" fillId="0" borderId="0" xfId="0" applyNumberFormat="1"/>
    <xf numFmtId="10" fontId="0" fillId="0" borderId="0" xfId="0" applyNumberFormat="1"/>
    <xf numFmtId="0" fontId="0" fillId="0" borderId="6" xfId="0" applyBorder="1"/>
    <xf numFmtId="0" fontId="0" fillId="0" borderId="7" xfId="0" applyBorder="1"/>
    <xf numFmtId="0" fontId="3" fillId="0" borderId="7" xfId="0" applyFont="1" applyBorder="1"/>
    <xf numFmtId="0" fontId="3" fillId="0" borderId="8" xfId="0" applyFont="1" applyBorder="1"/>
    <xf numFmtId="0" fontId="0" fillId="0" borderId="9" xfId="0" applyBorder="1"/>
    <xf numFmtId="167" fontId="0" fillId="0" borderId="0" xfId="1" applyNumberFormat="1" applyFont="1" applyBorder="1"/>
    <xf numFmtId="10" fontId="0" fillId="0" borderId="10" xfId="1" applyNumberFormat="1" applyFont="1" applyBorder="1"/>
    <xf numFmtId="0" fontId="0" fillId="0" borderId="10" xfId="0" applyBorder="1"/>
    <xf numFmtId="0" fontId="0" fillId="0" borderId="11" xfId="0" applyBorder="1"/>
    <xf numFmtId="167" fontId="0" fillId="0" borderId="4" xfId="1" applyNumberFormat="1" applyFont="1" applyBorder="1"/>
    <xf numFmtId="165" fontId="0" fillId="0" borderId="12" xfId="1" applyNumberFormat="1" applyFont="1" applyBorder="1"/>
    <xf numFmtId="10" fontId="3" fillId="0" borderId="0" xfId="0" applyNumberFormat="1" applyFont="1"/>
    <xf numFmtId="169" fontId="0" fillId="0" borderId="0" xfId="0" applyNumberFormat="1"/>
    <xf numFmtId="10" fontId="0" fillId="0" borderId="1" xfId="0" applyNumberFormat="1" applyBorder="1"/>
    <xf numFmtId="10" fontId="0" fillId="0" borderId="0" xfId="0" applyNumberFormat="1" applyAlignment="1">
      <alignment horizontal="center"/>
    </xf>
    <xf numFmtId="9" fontId="0" fillId="0" borderId="1" xfId="0" applyNumberFormat="1" applyBorder="1"/>
    <xf numFmtId="167" fontId="0" fillId="0" borderId="1" xfId="0" applyNumberFormat="1" applyBorder="1"/>
    <xf numFmtId="10" fontId="0" fillId="0" borderId="0" xfId="0" applyNumberFormat="1" applyAlignment="1">
      <alignment horizontal="left"/>
    </xf>
    <xf numFmtId="10" fontId="6" fillId="0" borderId="0" xfId="0" applyNumberFormat="1" applyFont="1" applyAlignment="1">
      <alignment horizontal="left"/>
    </xf>
    <xf numFmtId="10" fontId="0" fillId="0" borderId="1" xfId="0" applyNumberFormat="1" applyBorder="1" applyAlignment="1">
      <alignment horizontal="center"/>
    </xf>
    <xf numFmtId="10" fontId="3" fillId="0" borderId="1" xfId="0" applyNumberFormat="1" applyFont="1" applyBorder="1" applyAlignment="1">
      <alignment horizontal="center"/>
    </xf>
    <xf numFmtId="165" fontId="0" fillId="0" borderId="1" xfId="0" applyNumberFormat="1" applyBorder="1"/>
    <xf numFmtId="0" fontId="5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/>
    <xf numFmtId="10" fontId="0" fillId="0" borderId="1" xfId="1" applyNumberFormat="1" applyFont="1" applyBorder="1" applyAlignment="1">
      <alignment horizontal="center"/>
    </xf>
    <xf numFmtId="0" fontId="0" fillId="0" borderId="0" xfId="0" applyNumberFormat="1" applyFill="1" applyBorder="1"/>
    <xf numFmtId="0" fontId="6" fillId="4" borderId="0" xfId="0" applyFont="1" applyFill="1" applyAlignment="1">
      <alignment vertical="center"/>
    </xf>
    <xf numFmtId="0" fontId="0" fillId="0" borderId="0" xfId="0" applyFill="1" applyBorder="1" applyAlignment="1"/>
    <xf numFmtId="0" fontId="0" fillId="0" borderId="4" xfId="0" applyFill="1" applyBorder="1" applyAlignment="1"/>
    <xf numFmtId="0" fontId="7" fillId="0" borderId="5" xfId="0" applyFont="1" applyFill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3" fillId="0" borderId="1" xfId="0" applyFont="1" applyBorder="1"/>
    <xf numFmtId="0" fontId="2" fillId="2" borderId="1" xfId="0" applyFont="1" applyFill="1" applyBorder="1"/>
    <xf numFmtId="10" fontId="2" fillId="2" borderId="1" xfId="0" applyNumberFormat="1" applyFont="1" applyFill="1" applyBorder="1"/>
    <xf numFmtId="0" fontId="3" fillId="4" borderId="1" xfId="0" applyFont="1" applyFill="1" applyBorder="1"/>
    <xf numFmtId="9" fontId="0" fillId="0" borderId="1" xfId="0" applyNumberFormat="1" applyBorder="1" applyAlignment="1">
      <alignment horizontal="center"/>
    </xf>
    <xf numFmtId="165" fontId="0" fillId="4" borderId="1" xfId="0" applyNumberFormat="1" applyFill="1" applyBorder="1"/>
    <xf numFmtId="0" fontId="0" fillId="4" borderId="1" xfId="0" applyFill="1" applyBorder="1"/>
    <xf numFmtId="10" fontId="0" fillId="0" borderId="1" xfId="1" applyNumberFormat="1" applyFont="1" applyFill="1" applyBorder="1" applyAlignment="1">
      <alignment horizontal="center"/>
    </xf>
    <xf numFmtId="10" fontId="0" fillId="3" borderId="1" xfId="0" applyNumberFormat="1" applyFill="1" applyBorder="1" applyAlignment="1">
      <alignment horizontal="center"/>
    </xf>
    <xf numFmtId="9" fontId="0" fillId="3" borderId="1" xfId="0" applyNumberFormat="1" applyFill="1" applyBorder="1" applyAlignment="1">
      <alignment horizontal="center"/>
    </xf>
    <xf numFmtId="0" fontId="0" fillId="3" borderId="1" xfId="0" applyFill="1" applyBorder="1"/>
    <xf numFmtId="10" fontId="0" fillId="3" borderId="1" xfId="1" applyNumberFormat="1" applyFont="1" applyFill="1" applyBorder="1" applyAlignment="1">
      <alignment horizontal="center"/>
    </xf>
    <xf numFmtId="10" fontId="0" fillId="3" borderId="1" xfId="0" applyNumberFormat="1" applyFill="1" applyBorder="1"/>
    <xf numFmtId="166" fontId="0" fillId="4" borderId="1" xfId="0" applyNumberFormat="1" applyFill="1" applyBorder="1"/>
    <xf numFmtId="10" fontId="0" fillId="5" borderId="1" xfId="0" applyNumberFormat="1" applyFill="1" applyBorder="1" applyAlignment="1">
      <alignment horizontal="center"/>
    </xf>
    <xf numFmtId="9" fontId="0" fillId="5" borderId="1" xfId="0" applyNumberFormat="1" applyFill="1" applyBorder="1" applyAlignment="1">
      <alignment horizontal="center"/>
    </xf>
    <xf numFmtId="0" fontId="0" fillId="5" borderId="1" xfId="0" applyFill="1" applyBorder="1"/>
    <xf numFmtId="10" fontId="0" fillId="5" borderId="1" xfId="1" applyNumberFormat="1" applyFont="1" applyFill="1" applyBorder="1" applyAlignment="1">
      <alignment horizontal="center"/>
    </xf>
    <xf numFmtId="10" fontId="0" fillId="5" borderId="1" xfId="0" applyNumberFormat="1" applyFill="1" applyBorder="1"/>
    <xf numFmtId="166" fontId="0" fillId="5" borderId="1" xfId="0" applyNumberFormat="1" applyFill="1" applyBorder="1"/>
    <xf numFmtId="10" fontId="0" fillId="0" borderId="1" xfId="0" applyNumberFormat="1" applyFill="1" applyBorder="1" applyAlignment="1">
      <alignment horizontal="center"/>
    </xf>
    <xf numFmtId="9" fontId="0" fillId="0" borderId="1" xfId="0" applyNumberFormat="1" applyFill="1" applyBorder="1" applyAlignment="1">
      <alignment horizontal="center"/>
    </xf>
    <xf numFmtId="0" fontId="0" fillId="0" borderId="1" xfId="0" applyFill="1" applyBorder="1"/>
    <xf numFmtId="10" fontId="0" fillId="0" borderId="1" xfId="0" applyNumberFormat="1" applyFill="1" applyBorder="1"/>
    <xf numFmtId="172" fontId="0" fillId="0" borderId="1" xfId="0" applyNumberFormat="1" applyBorder="1"/>
  </cellXfs>
  <cellStyles count="2">
    <cellStyle name="Normal" xfId="0" builtinId="0"/>
    <cellStyle name="Per 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Log return daily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'12'!$M$2</c:f>
              <c:strCache>
                <c:ptCount val="1"/>
                <c:pt idx="0">
                  <c:v>Apple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'12'!$L$3:$L$128</c:f>
              <c:numCache>
                <c:formatCode>dd/m/yyyy;@</c:formatCode>
                <c:ptCount val="126"/>
                <c:pt idx="0">
                  <c:v>45708</c:v>
                </c:pt>
                <c:pt idx="1">
                  <c:v>45707</c:v>
                </c:pt>
                <c:pt idx="2">
                  <c:v>45706</c:v>
                </c:pt>
                <c:pt idx="3">
                  <c:v>45702</c:v>
                </c:pt>
                <c:pt idx="4">
                  <c:v>45701</c:v>
                </c:pt>
                <c:pt idx="5">
                  <c:v>45700</c:v>
                </c:pt>
                <c:pt idx="6">
                  <c:v>45699</c:v>
                </c:pt>
                <c:pt idx="7">
                  <c:v>45698</c:v>
                </c:pt>
                <c:pt idx="8">
                  <c:v>45695</c:v>
                </c:pt>
                <c:pt idx="9">
                  <c:v>45694</c:v>
                </c:pt>
                <c:pt idx="10">
                  <c:v>45693</c:v>
                </c:pt>
                <c:pt idx="11">
                  <c:v>45692</c:v>
                </c:pt>
                <c:pt idx="12">
                  <c:v>45691</c:v>
                </c:pt>
                <c:pt idx="13">
                  <c:v>45688</c:v>
                </c:pt>
                <c:pt idx="14">
                  <c:v>45687</c:v>
                </c:pt>
                <c:pt idx="15">
                  <c:v>45686</c:v>
                </c:pt>
                <c:pt idx="16">
                  <c:v>45685</c:v>
                </c:pt>
                <c:pt idx="17">
                  <c:v>45684</c:v>
                </c:pt>
                <c:pt idx="18">
                  <c:v>45681</c:v>
                </c:pt>
                <c:pt idx="19">
                  <c:v>45680</c:v>
                </c:pt>
                <c:pt idx="20">
                  <c:v>45679</c:v>
                </c:pt>
                <c:pt idx="21">
                  <c:v>45678</c:v>
                </c:pt>
                <c:pt idx="22">
                  <c:v>45674</c:v>
                </c:pt>
                <c:pt idx="23">
                  <c:v>45673</c:v>
                </c:pt>
                <c:pt idx="24">
                  <c:v>45672</c:v>
                </c:pt>
                <c:pt idx="25">
                  <c:v>45671</c:v>
                </c:pt>
                <c:pt idx="26">
                  <c:v>45670</c:v>
                </c:pt>
                <c:pt idx="27">
                  <c:v>45667</c:v>
                </c:pt>
                <c:pt idx="28">
                  <c:v>45665</c:v>
                </c:pt>
                <c:pt idx="29">
                  <c:v>45664</c:v>
                </c:pt>
                <c:pt idx="30">
                  <c:v>45663</c:v>
                </c:pt>
                <c:pt idx="31">
                  <c:v>45660</c:v>
                </c:pt>
                <c:pt idx="32">
                  <c:v>45659</c:v>
                </c:pt>
                <c:pt idx="33">
                  <c:v>45657</c:v>
                </c:pt>
                <c:pt idx="34">
                  <c:v>45656</c:v>
                </c:pt>
                <c:pt idx="35">
                  <c:v>45653</c:v>
                </c:pt>
                <c:pt idx="36">
                  <c:v>45652</c:v>
                </c:pt>
                <c:pt idx="37">
                  <c:v>45650</c:v>
                </c:pt>
                <c:pt idx="38">
                  <c:v>45649</c:v>
                </c:pt>
                <c:pt idx="39">
                  <c:v>45646</c:v>
                </c:pt>
                <c:pt idx="40">
                  <c:v>45645</c:v>
                </c:pt>
                <c:pt idx="41">
                  <c:v>45644</c:v>
                </c:pt>
                <c:pt idx="42">
                  <c:v>45643</c:v>
                </c:pt>
                <c:pt idx="43">
                  <c:v>45642</c:v>
                </c:pt>
                <c:pt idx="44">
                  <c:v>45639</c:v>
                </c:pt>
                <c:pt idx="45">
                  <c:v>45638</c:v>
                </c:pt>
                <c:pt idx="46">
                  <c:v>45637</c:v>
                </c:pt>
                <c:pt idx="47">
                  <c:v>45636</c:v>
                </c:pt>
                <c:pt idx="48">
                  <c:v>45635</c:v>
                </c:pt>
                <c:pt idx="49">
                  <c:v>45632</c:v>
                </c:pt>
                <c:pt idx="50">
                  <c:v>45631</c:v>
                </c:pt>
                <c:pt idx="51">
                  <c:v>45630</c:v>
                </c:pt>
                <c:pt idx="52">
                  <c:v>45629</c:v>
                </c:pt>
                <c:pt idx="53">
                  <c:v>45628</c:v>
                </c:pt>
                <c:pt idx="54">
                  <c:v>45625</c:v>
                </c:pt>
                <c:pt idx="55">
                  <c:v>45623</c:v>
                </c:pt>
                <c:pt idx="56">
                  <c:v>45622</c:v>
                </c:pt>
                <c:pt idx="57">
                  <c:v>45621</c:v>
                </c:pt>
                <c:pt idx="58">
                  <c:v>45618</c:v>
                </c:pt>
                <c:pt idx="59">
                  <c:v>45617</c:v>
                </c:pt>
                <c:pt idx="60">
                  <c:v>45616</c:v>
                </c:pt>
                <c:pt idx="61">
                  <c:v>45615</c:v>
                </c:pt>
                <c:pt idx="62">
                  <c:v>45614</c:v>
                </c:pt>
                <c:pt idx="63">
                  <c:v>45611</c:v>
                </c:pt>
                <c:pt idx="64">
                  <c:v>45610</c:v>
                </c:pt>
                <c:pt idx="65">
                  <c:v>45609</c:v>
                </c:pt>
                <c:pt idx="66">
                  <c:v>45608</c:v>
                </c:pt>
                <c:pt idx="67">
                  <c:v>45607</c:v>
                </c:pt>
                <c:pt idx="68">
                  <c:v>45604</c:v>
                </c:pt>
                <c:pt idx="69">
                  <c:v>45603</c:v>
                </c:pt>
                <c:pt idx="70">
                  <c:v>45602</c:v>
                </c:pt>
                <c:pt idx="71">
                  <c:v>45601</c:v>
                </c:pt>
                <c:pt idx="72">
                  <c:v>45600</c:v>
                </c:pt>
                <c:pt idx="73">
                  <c:v>45597</c:v>
                </c:pt>
                <c:pt idx="74">
                  <c:v>45596</c:v>
                </c:pt>
                <c:pt idx="75">
                  <c:v>45595</c:v>
                </c:pt>
                <c:pt idx="76">
                  <c:v>45594</c:v>
                </c:pt>
                <c:pt idx="77">
                  <c:v>45593</c:v>
                </c:pt>
                <c:pt idx="78">
                  <c:v>45590</c:v>
                </c:pt>
                <c:pt idx="79">
                  <c:v>45589</c:v>
                </c:pt>
                <c:pt idx="80">
                  <c:v>45588</c:v>
                </c:pt>
                <c:pt idx="81">
                  <c:v>45587</c:v>
                </c:pt>
                <c:pt idx="82">
                  <c:v>45586</c:v>
                </c:pt>
                <c:pt idx="83">
                  <c:v>45583</c:v>
                </c:pt>
                <c:pt idx="84">
                  <c:v>45582</c:v>
                </c:pt>
                <c:pt idx="85">
                  <c:v>45581</c:v>
                </c:pt>
                <c:pt idx="86">
                  <c:v>45580</c:v>
                </c:pt>
                <c:pt idx="87">
                  <c:v>45579</c:v>
                </c:pt>
                <c:pt idx="88">
                  <c:v>45576</c:v>
                </c:pt>
                <c:pt idx="89">
                  <c:v>45575</c:v>
                </c:pt>
                <c:pt idx="90">
                  <c:v>45574</c:v>
                </c:pt>
                <c:pt idx="91">
                  <c:v>45573</c:v>
                </c:pt>
                <c:pt idx="92">
                  <c:v>45572</c:v>
                </c:pt>
                <c:pt idx="93">
                  <c:v>45569</c:v>
                </c:pt>
                <c:pt idx="94">
                  <c:v>45568</c:v>
                </c:pt>
                <c:pt idx="95">
                  <c:v>45567</c:v>
                </c:pt>
                <c:pt idx="96">
                  <c:v>45566</c:v>
                </c:pt>
                <c:pt idx="97">
                  <c:v>45565</c:v>
                </c:pt>
                <c:pt idx="98">
                  <c:v>45562</c:v>
                </c:pt>
                <c:pt idx="99">
                  <c:v>45561</c:v>
                </c:pt>
                <c:pt idx="100">
                  <c:v>45560</c:v>
                </c:pt>
                <c:pt idx="101">
                  <c:v>45559</c:v>
                </c:pt>
                <c:pt idx="102">
                  <c:v>45558</c:v>
                </c:pt>
                <c:pt idx="103">
                  <c:v>45555</c:v>
                </c:pt>
                <c:pt idx="104">
                  <c:v>45554</c:v>
                </c:pt>
                <c:pt idx="105">
                  <c:v>45553</c:v>
                </c:pt>
                <c:pt idx="106">
                  <c:v>45552</c:v>
                </c:pt>
                <c:pt idx="107">
                  <c:v>45551</c:v>
                </c:pt>
                <c:pt idx="108">
                  <c:v>45548</c:v>
                </c:pt>
                <c:pt idx="109">
                  <c:v>45547</c:v>
                </c:pt>
                <c:pt idx="110">
                  <c:v>45546</c:v>
                </c:pt>
                <c:pt idx="111">
                  <c:v>45545</c:v>
                </c:pt>
                <c:pt idx="112">
                  <c:v>45544</c:v>
                </c:pt>
                <c:pt idx="113">
                  <c:v>45541</c:v>
                </c:pt>
                <c:pt idx="114">
                  <c:v>45540</c:v>
                </c:pt>
                <c:pt idx="115">
                  <c:v>45539</c:v>
                </c:pt>
                <c:pt idx="116">
                  <c:v>45538</c:v>
                </c:pt>
                <c:pt idx="117">
                  <c:v>45534</c:v>
                </c:pt>
                <c:pt idx="118">
                  <c:v>45533</c:v>
                </c:pt>
                <c:pt idx="119">
                  <c:v>45532</c:v>
                </c:pt>
                <c:pt idx="120">
                  <c:v>45531</c:v>
                </c:pt>
                <c:pt idx="121">
                  <c:v>45530</c:v>
                </c:pt>
                <c:pt idx="122">
                  <c:v>45527</c:v>
                </c:pt>
                <c:pt idx="123">
                  <c:v>45526</c:v>
                </c:pt>
                <c:pt idx="124">
                  <c:v>45525</c:v>
                </c:pt>
                <c:pt idx="125">
                  <c:v>45524</c:v>
                </c:pt>
              </c:numCache>
            </c:numRef>
          </c:cat>
          <c:val>
            <c:numRef>
              <c:f>'12'!$M$3:$M$128</c:f>
              <c:numCache>
                <c:formatCode>0.00%</c:formatCode>
                <c:ptCount val="126"/>
                <c:pt idx="0">
                  <c:v>3.9127826565687213E-3</c:v>
                </c:pt>
                <c:pt idx="1">
                  <c:v>1.6348554750960618E-3</c:v>
                </c:pt>
                <c:pt idx="2">
                  <c:v>-5.3162125283384893E-4</c:v>
                </c:pt>
                <c:pt idx="3">
                  <c:v>1.2630534273072785E-2</c:v>
                </c:pt>
                <c:pt idx="4">
                  <c:v>1.9482221545508639E-2</c:v>
                </c:pt>
                <c:pt idx="5">
                  <c:v>1.810524652359782E-2</c:v>
                </c:pt>
                <c:pt idx="6">
                  <c:v>2.1596859130101596E-2</c:v>
                </c:pt>
                <c:pt idx="7">
                  <c:v>8.7858021493861051E-5</c:v>
                </c:pt>
                <c:pt idx="8">
                  <c:v>-2.4260710332889599E-2</c:v>
                </c:pt>
                <c:pt idx="9">
                  <c:v>3.2210296482183117E-3</c:v>
                </c:pt>
                <c:pt idx="10">
                  <c:v>-1.4185314133143574E-3</c:v>
                </c:pt>
                <c:pt idx="11">
                  <c:v>2.0790228215525564E-2</c:v>
                </c:pt>
                <c:pt idx="12">
                  <c:v>-3.4442317383852845E-2</c:v>
                </c:pt>
                <c:pt idx="13">
                  <c:v>-6.714694035086833E-3</c:v>
                </c:pt>
                <c:pt idx="14">
                  <c:v>-7.4221957254156003E-3</c:v>
                </c:pt>
                <c:pt idx="15">
                  <c:v>4.6061804148975023E-3</c:v>
                </c:pt>
                <c:pt idx="16">
                  <c:v>3.5892086430602384E-2</c:v>
                </c:pt>
                <c:pt idx="17">
                  <c:v>3.1285690523568978E-2</c:v>
                </c:pt>
                <c:pt idx="18">
                  <c:v>-3.9423041829985839E-3</c:v>
                </c:pt>
                <c:pt idx="19">
                  <c:v>-7.5979355149053557E-4</c:v>
                </c:pt>
                <c:pt idx="20">
                  <c:v>5.3307179338975266E-3</c:v>
                </c:pt>
                <c:pt idx="21">
                  <c:v>-3.2436231402883438E-2</c:v>
                </c:pt>
                <c:pt idx="22">
                  <c:v>7.5070184950648353E-3</c:v>
                </c:pt>
                <c:pt idx="23">
                  <c:v>-4.1238975826963314E-2</c:v>
                </c:pt>
                <c:pt idx="24">
                  <c:v>1.9484857132124001E-2</c:v>
                </c:pt>
                <c:pt idx="25">
                  <c:v>-4.7896088825642048E-3</c:v>
                </c:pt>
                <c:pt idx="26">
                  <c:v>-1.0397971666903203E-2</c:v>
                </c:pt>
                <c:pt idx="27">
                  <c:v>-2.4399083362794845E-2</c:v>
                </c:pt>
                <c:pt idx="28">
                  <c:v>2.0209942743203797E-3</c:v>
                </c:pt>
                <c:pt idx="29">
                  <c:v>-1.1453092086491822E-2</c:v>
                </c:pt>
                <c:pt idx="30">
                  <c:v>6.7163820337442027E-3</c:v>
                </c:pt>
                <c:pt idx="31">
                  <c:v>-2.0114536450788353E-3</c:v>
                </c:pt>
                <c:pt idx="32">
                  <c:v>-2.6586226084739983E-2</c:v>
                </c:pt>
                <c:pt idx="33">
                  <c:v>-7.0829152900175382E-3</c:v>
                </c:pt>
                <c:pt idx="34">
                  <c:v>-1.3352174576538492E-2</c:v>
                </c:pt>
                <c:pt idx="35">
                  <c:v>-1.3330680688083499E-2</c:v>
                </c:pt>
                <c:pt idx="36">
                  <c:v>3.1708003828989626E-3</c:v>
                </c:pt>
                <c:pt idx="37">
                  <c:v>1.1412669882966294E-2</c:v>
                </c:pt>
                <c:pt idx="38">
                  <c:v>3.0602660418225774E-3</c:v>
                </c:pt>
                <c:pt idx="39">
                  <c:v>1.8640977623199214E-2</c:v>
                </c:pt>
                <c:pt idx="40">
                  <c:v>6.9902261174959015E-3</c:v>
                </c:pt>
                <c:pt idx="41">
                  <c:v>-2.1654585708258262E-2</c:v>
                </c:pt>
                <c:pt idx="42">
                  <c:v>9.6726354705936723E-3</c:v>
                </c:pt>
                <c:pt idx="43">
                  <c:v>1.1659486612797755E-2</c:v>
                </c:pt>
                <c:pt idx="44">
                  <c:v>6.8535953820605803E-4</c:v>
                </c:pt>
                <c:pt idx="45">
                  <c:v>5.9460181251939897E-3</c:v>
                </c:pt>
                <c:pt idx="46">
                  <c:v>-5.1794717822105452E-3</c:v>
                </c:pt>
                <c:pt idx="47">
                  <c:v>4.1252181771443009E-3</c:v>
                </c:pt>
                <c:pt idx="48">
                  <c:v>1.5972888051357558E-2</c:v>
                </c:pt>
                <c:pt idx="49">
                  <c:v>-8.2324858522934052E-4</c:v>
                </c:pt>
                <c:pt idx="50">
                  <c:v>1.2344409027086238E-4</c:v>
                </c:pt>
                <c:pt idx="51">
                  <c:v>1.4825189059665656E-3</c:v>
                </c:pt>
                <c:pt idx="52">
                  <c:v>1.269094670795666E-2</c:v>
                </c:pt>
                <c:pt idx="53">
                  <c:v>9.477551441854002E-3</c:v>
                </c:pt>
                <c:pt idx="54">
                  <c:v>1.0163980270458799E-2</c:v>
                </c:pt>
                <c:pt idx="55">
                  <c:v>-5.5320327375206512E-4</c:v>
                </c:pt>
                <c:pt idx="56">
                  <c:v>9.3604427595636724E-3</c:v>
                </c:pt>
                <c:pt idx="57">
                  <c:v>1.2966426208818584E-2</c:v>
                </c:pt>
                <c:pt idx="58">
                  <c:v>5.890197880063815E-3</c:v>
                </c:pt>
                <c:pt idx="59">
                  <c:v>-2.0982696979778065E-3</c:v>
                </c:pt>
                <c:pt idx="60">
                  <c:v>3.1490578857323766E-3</c:v>
                </c:pt>
                <c:pt idx="61">
                  <c:v>1.1396012629335743E-3</c:v>
                </c:pt>
                <c:pt idx="62">
                  <c:v>1.3332942201153587E-2</c:v>
                </c:pt>
                <c:pt idx="63">
                  <c:v>-1.4209673802113448E-2</c:v>
                </c:pt>
                <c:pt idx="64">
                  <c:v>1.3676482640454679E-2</c:v>
                </c:pt>
                <c:pt idx="65">
                  <c:v>3.9612825806397481E-3</c:v>
                </c:pt>
                <c:pt idx="66">
                  <c:v>0</c:v>
                </c:pt>
                <c:pt idx="67">
                  <c:v>-1.2101479715156712E-2</c:v>
                </c:pt>
                <c:pt idx="68">
                  <c:v>-2.2885319380029265E-3</c:v>
                </c:pt>
                <c:pt idx="69">
                  <c:v>2.1146945292544149E-2</c:v>
                </c:pt>
                <c:pt idx="70">
                  <c:v>-3.2722982334056835E-3</c:v>
                </c:pt>
                <c:pt idx="71">
                  <c:v>6.4652494766336294E-3</c:v>
                </c:pt>
                <c:pt idx="72">
                  <c:v>-4.0456766500141109E-3</c:v>
                </c:pt>
                <c:pt idx="73">
                  <c:v>-1.3368587316289905E-2</c:v>
                </c:pt>
                <c:pt idx="74">
                  <c:v>-1.8377307172189244E-2</c:v>
                </c:pt>
                <c:pt idx="75">
                  <c:v>-1.5395866558646653E-2</c:v>
                </c:pt>
                <c:pt idx="76">
                  <c:v>1.1561437475111353E-3</c:v>
                </c:pt>
                <c:pt idx="77">
                  <c:v>8.5626908148752033E-3</c:v>
                </c:pt>
                <c:pt idx="78">
                  <c:v>3.6365250690583951E-3</c:v>
                </c:pt>
                <c:pt idx="79">
                  <c:v>-8.2370542016678883E-4</c:v>
                </c:pt>
                <c:pt idx="80">
                  <c:v>-2.1860199273135369E-2</c:v>
                </c:pt>
                <c:pt idx="81">
                  <c:v>-2.625229098012868E-3</c:v>
                </c:pt>
                <c:pt idx="82">
                  <c:v>6.278123615677908E-3</c:v>
                </c:pt>
                <c:pt idx="83">
                  <c:v>1.2201799678228265E-2</c:v>
                </c:pt>
                <c:pt idx="84">
                  <c:v>1.5950685596858294E-3</c:v>
                </c:pt>
                <c:pt idx="85">
                  <c:v>-8.8912382656501972E-3</c:v>
                </c:pt>
                <c:pt idx="86">
                  <c:v>1.0964314934501682E-2</c:v>
                </c:pt>
                <c:pt idx="87">
                  <c:v>1.6345574774742577E-2</c:v>
                </c:pt>
                <c:pt idx="88">
                  <c:v>-6.5266663272085766E-3</c:v>
                </c:pt>
                <c:pt idx="89">
                  <c:v>-2.1806454626626935E-3</c:v>
                </c:pt>
                <c:pt idx="90">
                  <c:v>1.6560524302640989E-2</c:v>
                </c:pt>
                <c:pt idx="91">
                  <c:v>1.8236772344019592E-2</c:v>
                </c:pt>
                <c:pt idx="92">
                  <c:v>-2.2788562247735331E-2</c:v>
                </c:pt>
                <c:pt idx="93">
                  <c:v>4.9948166697781288E-3</c:v>
                </c:pt>
                <c:pt idx="94">
                  <c:v>-4.9066293598749146E-3</c:v>
                </c:pt>
                <c:pt idx="95">
                  <c:v>2.5166131739495158E-3</c:v>
                </c:pt>
                <c:pt idx="96">
                  <c:v>-2.9574682195956357E-2</c:v>
                </c:pt>
                <c:pt idx="97">
                  <c:v>2.2614301672448562E-2</c:v>
                </c:pt>
                <c:pt idx="98">
                  <c:v>1.1860052783758518E-3</c:v>
                </c:pt>
                <c:pt idx="99">
                  <c:v>5.0673178998415468E-3</c:v>
                </c:pt>
                <c:pt idx="100">
                  <c:v>-4.407817777012997E-3</c:v>
                </c:pt>
                <c:pt idx="101">
                  <c:v>3.9661606724042875E-3</c:v>
                </c:pt>
                <c:pt idx="102">
                  <c:v>-7.6099516083320351E-3</c:v>
                </c:pt>
                <c:pt idx="103">
                  <c:v>-2.9317193422724623E-3</c:v>
                </c:pt>
                <c:pt idx="104">
                  <c:v>3.6395154910179209E-2</c:v>
                </c:pt>
                <c:pt idx="105">
                  <c:v>1.7829858819643829E-2</c:v>
                </c:pt>
                <c:pt idx="106">
                  <c:v>2.1703501858254429E-3</c:v>
                </c:pt>
                <c:pt idx="107">
                  <c:v>-2.8168308751695719E-2</c:v>
                </c:pt>
                <c:pt idx="108">
                  <c:v>-1.2127474704876769E-3</c:v>
                </c:pt>
                <c:pt idx="109">
                  <c:v>4.9390477622147076E-4</c:v>
                </c:pt>
                <c:pt idx="110">
                  <c:v>1.1518522906548473E-2</c:v>
                </c:pt>
                <c:pt idx="111">
                  <c:v>-3.6279573600808664E-3</c:v>
                </c:pt>
                <c:pt idx="112">
                  <c:v>4.0748874310253498E-4</c:v>
                </c:pt>
                <c:pt idx="113">
                  <c:v>-7.0397402641122122E-3</c:v>
                </c:pt>
                <c:pt idx="114">
                  <c:v>6.9038922325676197E-3</c:v>
                </c:pt>
                <c:pt idx="115">
                  <c:v>-8.6561110342471426E-3</c:v>
                </c:pt>
                <c:pt idx="116">
                  <c:v>-2.7582154477457006E-2</c:v>
                </c:pt>
                <c:pt idx="117">
                  <c:v>-3.4438448126052909E-3</c:v>
                </c:pt>
                <c:pt idx="118">
                  <c:v>1.4465054528776243E-2</c:v>
                </c:pt>
                <c:pt idx="119">
                  <c:v>-6.7764054079900871E-3</c:v>
                </c:pt>
                <c:pt idx="120">
                  <c:v>3.7345444427833042E-3</c:v>
                </c:pt>
                <c:pt idx="121">
                  <c:v>1.497731657448228E-3</c:v>
                </c:pt>
                <c:pt idx="122">
                  <c:v>1.0235594601717834E-2</c:v>
                </c:pt>
                <c:pt idx="123">
                  <c:v>-8.2940177849183654E-3</c:v>
                </c:pt>
                <c:pt idx="124">
                  <c:v>-4.8574772984859386E-4</c:v>
                </c:pt>
                <c:pt idx="125">
                  <c:v>2.7409389396927126E-3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B6-874D-9870-909C555709E9}"/>
            </c:ext>
          </c:extLst>
        </c:ser>
        <c:ser>
          <c:idx val="1"/>
          <c:order val="1"/>
          <c:tx>
            <c:strRef>
              <c:f>'12'!$N$2</c:f>
              <c:strCache>
                <c:ptCount val="1"/>
                <c:pt idx="0">
                  <c:v>NVDIA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'12'!$L$3:$L$128</c:f>
              <c:numCache>
                <c:formatCode>dd/m/yyyy;@</c:formatCode>
                <c:ptCount val="126"/>
                <c:pt idx="0">
                  <c:v>45708</c:v>
                </c:pt>
                <c:pt idx="1">
                  <c:v>45707</c:v>
                </c:pt>
                <c:pt idx="2">
                  <c:v>45706</c:v>
                </c:pt>
                <c:pt idx="3">
                  <c:v>45702</c:v>
                </c:pt>
                <c:pt idx="4">
                  <c:v>45701</c:v>
                </c:pt>
                <c:pt idx="5">
                  <c:v>45700</c:v>
                </c:pt>
                <c:pt idx="6">
                  <c:v>45699</c:v>
                </c:pt>
                <c:pt idx="7">
                  <c:v>45698</c:v>
                </c:pt>
                <c:pt idx="8">
                  <c:v>45695</c:v>
                </c:pt>
                <c:pt idx="9">
                  <c:v>45694</c:v>
                </c:pt>
                <c:pt idx="10">
                  <c:v>45693</c:v>
                </c:pt>
                <c:pt idx="11">
                  <c:v>45692</c:v>
                </c:pt>
                <c:pt idx="12">
                  <c:v>45691</c:v>
                </c:pt>
                <c:pt idx="13">
                  <c:v>45688</c:v>
                </c:pt>
                <c:pt idx="14">
                  <c:v>45687</c:v>
                </c:pt>
                <c:pt idx="15">
                  <c:v>45686</c:v>
                </c:pt>
                <c:pt idx="16">
                  <c:v>45685</c:v>
                </c:pt>
                <c:pt idx="17">
                  <c:v>45684</c:v>
                </c:pt>
                <c:pt idx="18">
                  <c:v>45681</c:v>
                </c:pt>
                <c:pt idx="19">
                  <c:v>45680</c:v>
                </c:pt>
                <c:pt idx="20">
                  <c:v>45679</c:v>
                </c:pt>
                <c:pt idx="21">
                  <c:v>45678</c:v>
                </c:pt>
                <c:pt idx="22">
                  <c:v>45674</c:v>
                </c:pt>
                <c:pt idx="23">
                  <c:v>45673</c:v>
                </c:pt>
                <c:pt idx="24">
                  <c:v>45672</c:v>
                </c:pt>
                <c:pt idx="25">
                  <c:v>45671</c:v>
                </c:pt>
                <c:pt idx="26">
                  <c:v>45670</c:v>
                </c:pt>
                <c:pt idx="27">
                  <c:v>45667</c:v>
                </c:pt>
                <c:pt idx="28">
                  <c:v>45665</c:v>
                </c:pt>
                <c:pt idx="29">
                  <c:v>45664</c:v>
                </c:pt>
                <c:pt idx="30">
                  <c:v>45663</c:v>
                </c:pt>
                <c:pt idx="31">
                  <c:v>45660</c:v>
                </c:pt>
                <c:pt idx="32">
                  <c:v>45659</c:v>
                </c:pt>
                <c:pt idx="33">
                  <c:v>45657</c:v>
                </c:pt>
                <c:pt idx="34">
                  <c:v>45656</c:v>
                </c:pt>
                <c:pt idx="35">
                  <c:v>45653</c:v>
                </c:pt>
                <c:pt idx="36">
                  <c:v>45652</c:v>
                </c:pt>
                <c:pt idx="37">
                  <c:v>45650</c:v>
                </c:pt>
                <c:pt idx="38">
                  <c:v>45649</c:v>
                </c:pt>
                <c:pt idx="39">
                  <c:v>45646</c:v>
                </c:pt>
                <c:pt idx="40">
                  <c:v>45645</c:v>
                </c:pt>
                <c:pt idx="41">
                  <c:v>45644</c:v>
                </c:pt>
                <c:pt idx="42">
                  <c:v>45643</c:v>
                </c:pt>
                <c:pt idx="43">
                  <c:v>45642</c:v>
                </c:pt>
                <c:pt idx="44">
                  <c:v>45639</c:v>
                </c:pt>
                <c:pt idx="45">
                  <c:v>45638</c:v>
                </c:pt>
                <c:pt idx="46">
                  <c:v>45637</c:v>
                </c:pt>
                <c:pt idx="47">
                  <c:v>45636</c:v>
                </c:pt>
                <c:pt idx="48">
                  <c:v>45635</c:v>
                </c:pt>
                <c:pt idx="49">
                  <c:v>45632</c:v>
                </c:pt>
                <c:pt idx="50">
                  <c:v>45631</c:v>
                </c:pt>
                <c:pt idx="51">
                  <c:v>45630</c:v>
                </c:pt>
                <c:pt idx="52">
                  <c:v>45629</c:v>
                </c:pt>
                <c:pt idx="53">
                  <c:v>45628</c:v>
                </c:pt>
                <c:pt idx="54">
                  <c:v>45625</c:v>
                </c:pt>
                <c:pt idx="55">
                  <c:v>45623</c:v>
                </c:pt>
                <c:pt idx="56">
                  <c:v>45622</c:v>
                </c:pt>
                <c:pt idx="57">
                  <c:v>45621</c:v>
                </c:pt>
                <c:pt idx="58">
                  <c:v>45618</c:v>
                </c:pt>
                <c:pt idx="59">
                  <c:v>45617</c:v>
                </c:pt>
                <c:pt idx="60">
                  <c:v>45616</c:v>
                </c:pt>
                <c:pt idx="61">
                  <c:v>45615</c:v>
                </c:pt>
                <c:pt idx="62">
                  <c:v>45614</c:v>
                </c:pt>
                <c:pt idx="63">
                  <c:v>45611</c:v>
                </c:pt>
                <c:pt idx="64">
                  <c:v>45610</c:v>
                </c:pt>
                <c:pt idx="65">
                  <c:v>45609</c:v>
                </c:pt>
                <c:pt idx="66">
                  <c:v>45608</c:v>
                </c:pt>
                <c:pt idx="67">
                  <c:v>45607</c:v>
                </c:pt>
                <c:pt idx="68">
                  <c:v>45604</c:v>
                </c:pt>
                <c:pt idx="69">
                  <c:v>45603</c:v>
                </c:pt>
                <c:pt idx="70">
                  <c:v>45602</c:v>
                </c:pt>
                <c:pt idx="71">
                  <c:v>45601</c:v>
                </c:pt>
                <c:pt idx="72">
                  <c:v>45600</c:v>
                </c:pt>
                <c:pt idx="73">
                  <c:v>45597</c:v>
                </c:pt>
                <c:pt idx="74">
                  <c:v>45596</c:v>
                </c:pt>
                <c:pt idx="75">
                  <c:v>45595</c:v>
                </c:pt>
                <c:pt idx="76">
                  <c:v>45594</c:v>
                </c:pt>
                <c:pt idx="77">
                  <c:v>45593</c:v>
                </c:pt>
                <c:pt idx="78">
                  <c:v>45590</c:v>
                </c:pt>
                <c:pt idx="79">
                  <c:v>45589</c:v>
                </c:pt>
                <c:pt idx="80">
                  <c:v>45588</c:v>
                </c:pt>
                <c:pt idx="81">
                  <c:v>45587</c:v>
                </c:pt>
                <c:pt idx="82">
                  <c:v>45586</c:v>
                </c:pt>
                <c:pt idx="83">
                  <c:v>45583</c:v>
                </c:pt>
                <c:pt idx="84">
                  <c:v>45582</c:v>
                </c:pt>
                <c:pt idx="85">
                  <c:v>45581</c:v>
                </c:pt>
                <c:pt idx="86">
                  <c:v>45580</c:v>
                </c:pt>
                <c:pt idx="87">
                  <c:v>45579</c:v>
                </c:pt>
                <c:pt idx="88">
                  <c:v>45576</c:v>
                </c:pt>
                <c:pt idx="89">
                  <c:v>45575</c:v>
                </c:pt>
                <c:pt idx="90">
                  <c:v>45574</c:v>
                </c:pt>
                <c:pt idx="91">
                  <c:v>45573</c:v>
                </c:pt>
                <c:pt idx="92">
                  <c:v>45572</c:v>
                </c:pt>
                <c:pt idx="93">
                  <c:v>45569</c:v>
                </c:pt>
                <c:pt idx="94">
                  <c:v>45568</c:v>
                </c:pt>
                <c:pt idx="95">
                  <c:v>45567</c:v>
                </c:pt>
                <c:pt idx="96">
                  <c:v>45566</c:v>
                </c:pt>
                <c:pt idx="97">
                  <c:v>45565</c:v>
                </c:pt>
                <c:pt idx="98">
                  <c:v>45562</c:v>
                </c:pt>
                <c:pt idx="99">
                  <c:v>45561</c:v>
                </c:pt>
                <c:pt idx="100">
                  <c:v>45560</c:v>
                </c:pt>
                <c:pt idx="101">
                  <c:v>45559</c:v>
                </c:pt>
                <c:pt idx="102">
                  <c:v>45558</c:v>
                </c:pt>
                <c:pt idx="103">
                  <c:v>45555</c:v>
                </c:pt>
                <c:pt idx="104">
                  <c:v>45554</c:v>
                </c:pt>
                <c:pt idx="105">
                  <c:v>45553</c:v>
                </c:pt>
                <c:pt idx="106">
                  <c:v>45552</c:v>
                </c:pt>
                <c:pt idx="107">
                  <c:v>45551</c:v>
                </c:pt>
                <c:pt idx="108">
                  <c:v>45548</c:v>
                </c:pt>
                <c:pt idx="109">
                  <c:v>45547</c:v>
                </c:pt>
                <c:pt idx="110">
                  <c:v>45546</c:v>
                </c:pt>
                <c:pt idx="111">
                  <c:v>45545</c:v>
                </c:pt>
                <c:pt idx="112">
                  <c:v>45544</c:v>
                </c:pt>
                <c:pt idx="113">
                  <c:v>45541</c:v>
                </c:pt>
                <c:pt idx="114">
                  <c:v>45540</c:v>
                </c:pt>
                <c:pt idx="115">
                  <c:v>45539</c:v>
                </c:pt>
                <c:pt idx="116">
                  <c:v>45538</c:v>
                </c:pt>
                <c:pt idx="117">
                  <c:v>45534</c:v>
                </c:pt>
                <c:pt idx="118">
                  <c:v>45533</c:v>
                </c:pt>
                <c:pt idx="119">
                  <c:v>45532</c:v>
                </c:pt>
                <c:pt idx="120">
                  <c:v>45531</c:v>
                </c:pt>
                <c:pt idx="121">
                  <c:v>45530</c:v>
                </c:pt>
                <c:pt idx="122">
                  <c:v>45527</c:v>
                </c:pt>
                <c:pt idx="123">
                  <c:v>45526</c:v>
                </c:pt>
                <c:pt idx="124">
                  <c:v>45525</c:v>
                </c:pt>
                <c:pt idx="125">
                  <c:v>45524</c:v>
                </c:pt>
              </c:numCache>
            </c:numRef>
          </c:cat>
          <c:val>
            <c:numRef>
              <c:f>'12'!$N$3:$N$128</c:f>
              <c:numCache>
                <c:formatCode>0.00%</c:formatCode>
                <c:ptCount val="126"/>
                <c:pt idx="0">
                  <c:v>6.3005864619461423E-3</c:v>
                </c:pt>
                <c:pt idx="1">
                  <c:v>-1.2202564052294857E-3</c:v>
                </c:pt>
                <c:pt idx="2">
                  <c:v>3.953284573615142E-3</c:v>
                </c:pt>
                <c:pt idx="3">
                  <c:v>2.5973591137539755E-2</c:v>
                </c:pt>
                <c:pt idx="4">
                  <c:v>3.1155167779795479E-2</c:v>
                </c:pt>
                <c:pt idx="5">
                  <c:v>-1.2578782206860298E-2</c:v>
                </c:pt>
                <c:pt idx="6">
                  <c:v>-5.7814479466803586E-3</c:v>
                </c:pt>
                <c:pt idx="7">
                  <c:v>2.8322761782678136E-2</c:v>
                </c:pt>
                <c:pt idx="8">
                  <c:v>8.974220835510088E-3</c:v>
                </c:pt>
                <c:pt idx="9">
                  <c:v>3.0375890707866154E-2</c:v>
                </c:pt>
                <c:pt idx="10">
                  <c:v>5.0774828781187074E-2</c:v>
                </c:pt>
                <c:pt idx="11">
                  <c:v>1.6914261556281014E-2</c:v>
                </c:pt>
                <c:pt idx="12">
                  <c:v>-2.8811184717135074E-2</c:v>
                </c:pt>
                <c:pt idx="13">
                  <c:v>-3.743490392694037E-2</c:v>
                </c:pt>
                <c:pt idx="14">
                  <c:v>7.6505305711246667E-3</c:v>
                </c:pt>
                <c:pt idx="15">
                  <c:v>-4.1875602578602553E-2</c:v>
                </c:pt>
                <c:pt idx="16">
                  <c:v>8.5497254873414752E-2</c:v>
                </c:pt>
                <c:pt idx="17">
                  <c:v>-0.18594612349652748</c:v>
                </c:pt>
                <c:pt idx="18">
                  <c:v>-3.1744316030402252E-2</c:v>
                </c:pt>
                <c:pt idx="19">
                  <c:v>1.0194027183375537E-3</c:v>
                </c:pt>
                <c:pt idx="20">
                  <c:v>4.3355174702263348E-2</c:v>
                </c:pt>
                <c:pt idx="21">
                  <c:v>2.2403464470924412E-2</c:v>
                </c:pt>
                <c:pt idx="22">
                  <c:v>3.0524339750020613E-2</c:v>
                </c:pt>
                <c:pt idx="23">
                  <c:v>-1.9792351365419E-2</c:v>
                </c:pt>
                <c:pt idx="24">
                  <c:v>3.3435950485048091E-2</c:v>
                </c:pt>
                <c:pt idx="25">
                  <c:v>-1.1094872102735659E-2</c:v>
                </c:pt>
                <c:pt idx="26">
                  <c:v>-1.9915943995135368E-2</c:v>
                </c:pt>
                <c:pt idx="27">
                  <c:v>-3.0434926415884248E-2</c:v>
                </c:pt>
                <c:pt idx="28">
                  <c:v>-2.140945592475461E-4</c:v>
                </c:pt>
                <c:pt idx="29">
                  <c:v>-6.4186132810914065E-2</c:v>
                </c:pt>
                <c:pt idx="30">
                  <c:v>3.3756182212011883E-2</c:v>
                </c:pt>
                <c:pt idx="31">
                  <c:v>4.3574330904673421E-2</c:v>
                </c:pt>
                <c:pt idx="32">
                  <c:v>2.9495902043532696E-2</c:v>
                </c:pt>
                <c:pt idx="33">
                  <c:v>-2.3549546596058561E-2</c:v>
                </c:pt>
                <c:pt idx="34">
                  <c:v>3.4972713241252736E-3</c:v>
                </c:pt>
                <c:pt idx="35">
                  <c:v>-2.1088381702604804E-2</c:v>
                </c:pt>
                <c:pt idx="36">
                  <c:v>-2.070320211199508E-3</c:v>
                </c:pt>
                <c:pt idx="37">
                  <c:v>3.9301204611417624E-3</c:v>
                </c:pt>
                <c:pt idx="38">
                  <c:v>3.6232413901361615E-2</c:v>
                </c:pt>
                <c:pt idx="39">
                  <c:v>3.0298496683448778E-2</c:v>
                </c:pt>
                <c:pt idx="40">
                  <c:v>1.3637100277856131E-2</c:v>
                </c:pt>
                <c:pt idx="41">
                  <c:v>-1.1415472980367396E-2</c:v>
                </c:pt>
                <c:pt idx="42">
                  <c:v>-1.2271963150990077E-2</c:v>
                </c:pt>
                <c:pt idx="43">
                  <c:v>-1.6901810802603254E-2</c:v>
                </c:pt>
                <c:pt idx="44">
                  <c:v>-2.2755869803556265E-2</c:v>
                </c:pt>
                <c:pt idx="45">
                  <c:v>-1.4242062525603194E-2</c:v>
                </c:pt>
                <c:pt idx="46">
                  <c:v>3.0908503145460821E-2</c:v>
                </c:pt>
                <c:pt idx="47">
                  <c:v>-2.731292901434523E-2</c:v>
                </c:pt>
                <c:pt idx="48">
                  <c:v>-2.5814766822559045E-2</c:v>
                </c:pt>
                <c:pt idx="49">
                  <c:v>-1.8226591525689419E-2</c:v>
                </c:pt>
                <c:pt idx="50">
                  <c:v>-5.5134391472441149E-4</c:v>
                </c:pt>
                <c:pt idx="51">
                  <c:v>3.4200950741226366E-2</c:v>
                </c:pt>
                <c:pt idx="52">
                  <c:v>1.1689329558479629E-2</c:v>
                </c:pt>
                <c:pt idx="53">
                  <c:v>2.7448731478405524E-3</c:v>
                </c:pt>
                <c:pt idx="54">
                  <c:v>2.1273509598364767E-2</c:v>
                </c:pt>
                <c:pt idx="55">
                  <c:v>-1.1606682857905002E-2</c:v>
                </c:pt>
                <c:pt idx="56">
                  <c:v>6.594879914491771E-3</c:v>
                </c:pt>
                <c:pt idx="57">
                  <c:v>-4.267294917148743E-2</c:v>
                </c:pt>
                <c:pt idx="58">
                  <c:v>-3.2710282339683691E-2</c:v>
                </c:pt>
                <c:pt idx="59">
                  <c:v>5.3322521748597551E-3</c:v>
                </c:pt>
                <c:pt idx="60">
                  <c:v>-7.6476985920707645E-3</c:v>
                </c:pt>
                <c:pt idx="61">
                  <c:v>4.7787334065077465E-2</c:v>
                </c:pt>
                <c:pt idx="62">
                  <c:v>-1.2972925000442384E-2</c:v>
                </c:pt>
                <c:pt idx="63">
                  <c:v>-3.3112396875841478E-2</c:v>
                </c:pt>
                <c:pt idx="64">
                  <c:v>3.3443705880842637E-3</c:v>
                </c:pt>
                <c:pt idx="65">
                  <c:v>-1.3715587087980549E-2</c:v>
                </c:pt>
                <c:pt idx="66">
                  <c:v>2.0644575808955484E-2</c:v>
                </c:pt>
                <c:pt idx="67">
                  <c:v>-1.618390336797439E-2</c:v>
                </c:pt>
                <c:pt idx="68">
                  <c:v>-8.4314687879987818E-3</c:v>
                </c:pt>
                <c:pt idx="69">
                  <c:v>2.2208797611182083E-2</c:v>
                </c:pt>
                <c:pt idx="70">
                  <c:v>3.993245597761879E-2</c:v>
                </c:pt>
                <c:pt idx="71">
                  <c:v>2.7976893515939023E-2</c:v>
                </c:pt>
                <c:pt idx="72">
                  <c:v>4.7891047510806297E-3</c:v>
                </c:pt>
                <c:pt idx="73">
                  <c:v>1.9690373626400793E-2</c:v>
                </c:pt>
                <c:pt idx="74">
                  <c:v>-4.837400275019902E-2</c:v>
                </c:pt>
                <c:pt idx="75">
                  <c:v>-1.3614380424577415E-2</c:v>
                </c:pt>
                <c:pt idx="76">
                  <c:v>5.1815426289240412E-3</c:v>
                </c:pt>
                <c:pt idx="77">
                  <c:v>-7.2325352500122939E-3</c:v>
                </c:pt>
                <c:pt idx="78">
                  <c:v>8.0156485210877634E-3</c:v>
                </c:pt>
                <c:pt idx="79">
                  <c:v>6.0720978079774222E-3</c:v>
                </c:pt>
                <c:pt idx="80">
                  <c:v>-2.8467399987712163E-2</c:v>
                </c:pt>
                <c:pt idx="81">
                  <c:v>-8.3536377987001502E-4</c:v>
                </c:pt>
                <c:pt idx="82">
                  <c:v>4.0543694928950949E-2</c:v>
                </c:pt>
                <c:pt idx="83">
                  <c:v>7.7838388130624554E-3</c:v>
                </c:pt>
                <c:pt idx="84">
                  <c:v>8.8759064281130479E-3</c:v>
                </c:pt>
                <c:pt idx="85">
                  <c:v>3.0826921024812545E-2</c:v>
                </c:pt>
                <c:pt idx="86">
                  <c:v>-4.799378403684413E-2</c:v>
                </c:pt>
                <c:pt idx="87">
                  <c:v>2.3968604449854193E-2</c:v>
                </c:pt>
                <c:pt idx="88">
                  <c:v>-7.4181224765981015E-5</c:v>
                </c:pt>
                <c:pt idx="89">
                  <c:v>1.6152299119223994E-2</c:v>
                </c:pt>
                <c:pt idx="90">
                  <c:v>-1.8076377596675597E-3</c:v>
                </c:pt>
                <c:pt idx="91">
                  <c:v>3.9681350496835091E-2</c:v>
                </c:pt>
                <c:pt idx="92">
                  <c:v>2.216683543170344E-2</c:v>
                </c:pt>
                <c:pt idx="93">
                  <c:v>1.6709433447689864E-2</c:v>
                </c:pt>
                <c:pt idx="94">
                  <c:v>3.3101905160985295E-2</c:v>
                </c:pt>
                <c:pt idx="95">
                  <c:v>1.5688259008446757E-2</c:v>
                </c:pt>
                <c:pt idx="96">
                  <c:v>-3.7246378849563687E-2</c:v>
                </c:pt>
                <c:pt idx="97">
                  <c:v>3.2943502192181391E-4</c:v>
                </c:pt>
                <c:pt idx="98">
                  <c:v>-2.1513215606850308E-2</c:v>
                </c:pt>
                <c:pt idx="99">
                  <c:v>4.2819697823250902E-3</c:v>
                </c:pt>
                <c:pt idx="100">
                  <c:v>2.1606536578557402E-2</c:v>
                </c:pt>
                <c:pt idx="101">
                  <c:v>3.8886525598161081E-2</c:v>
                </c:pt>
                <c:pt idx="102">
                  <c:v>2.2388711668398825E-3</c:v>
                </c:pt>
                <c:pt idx="103">
                  <c:v>-1.5992131132113445E-2</c:v>
                </c:pt>
                <c:pt idx="104">
                  <c:v>3.8925516208970862E-2</c:v>
                </c:pt>
                <c:pt idx="105">
                  <c:v>-1.9392641276668576E-2</c:v>
                </c:pt>
                <c:pt idx="106">
                  <c:v>-1.0242375549215622E-2</c:v>
                </c:pt>
                <c:pt idx="107">
                  <c:v>-1.9671653505862762E-2</c:v>
                </c:pt>
                <c:pt idx="108">
                  <c:v>-3.3579583928697982E-4</c:v>
                </c:pt>
                <c:pt idx="109">
                  <c:v>1.8894864181813922E-2</c:v>
                </c:pt>
                <c:pt idx="110">
                  <c:v>7.8347683373565069E-2</c:v>
                </c:pt>
                <c:pt idx="111">
                  <c:v>1.5193469318647681E-2</c:v>
                </c:pt>
                <c:pt idx="112">
                  <c:v>3.4786116085415604E-2</c:v>
                </c:pt>
                <c:pt idx="113">
                  <c:v>-4.1712388627049075E-2</c:v>
                </c:pt>
                <c:pt idx="114">
                  <c:v>9.371261534700203E-3</c:v>
                </c:pt>
                <c:pt idx="115">
                  <c:v>-1.6712960790771555E-2</c:v>
                </c:pt>
                <c:pt idx="116">
                  <c:v>-0.10009668598272735</c:v>
                </c:pt>
                <c:pt idx="117">
                  <c:v>1.5023915271622633E-2</c:v>
                </c:pt>
                <c:pt idx="118">
                  <c:v>-6.597787086383719E-2</c:v>
                </c:pt>
                <c:pt idx="119">
                  <c:v>-2.1189402922429205E-2</c:v>
                </c:pt>
                <c:pt idx="120">
                  <c:v>1.4445218991123788E-2</c:v>
                </c:pt>
                <c:pt idx="121">
                  <c:v>-2.2750463299343521E-2</c:v>
                </c:pt>
                <c:pt idx="122">
                  <c:v>4.449392582696797E-2</c:v>
                </c:pt>
                <c:pt idx="123">
                  <c:v>-3.7746314232431778E-2</c:v>
                </c:pt>
                <c:pt idx="124">
                  <c:v>9.7752489046424654E-3</c:v>
                </c:pt>
                <c:pt idx="125">
                  <c:v>-2.1380795024950331E-2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B6-874D-9870-909C555709E9}"/>
            </c:ext>
          </c:extLst>
        </c:ser>
        <c:ser>
          <c:idx val="2"/>
          <c:order val="2"/>
          <c:tx>
            <c:strRef>
              <c:f>'12'!$O$2</c:f>
              <c:strCache>
                <c:ptCount val="1"/>
                <c:pt idx="0">
                  <c:v>Tesla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'12'!$L$3:$L$128</c:f>
              <c:numCache>
                <c:formatCode>dd/m/yyyy;@</c:formatCode>
                <c:ptCount val="126"/>
                <c:pt idx="0">
                  <c:v>45708</c:v>
                </c:pt>
                <c:pt idx="1">
                  <c:v>45707</c:v>
                </c:pt>
                <c:pt idx="2">
                  <c:v>45706</c:v>
                </c:pt>
                <c:pt idx="3">
                  <c:v>45702</c:v>
                </c:pt>
                <c:pt idx="4">
                  <c:v>45701</c:v>
                </c:pt>
                <c:pt idx="5">
                  <c:v>45700</c:v>
                </c:pt>
                <c:pt idx="6">
                  <c:v>45699</c:v>
                </c:pt>
                <c:pt idx="7">
                  <c:v>45698</c:v>
                </c:pt>
                <c:pt idx="8">
                  <c:v>45695</c:v>
                </c:pt>
                <c:pt idx="9">
                  <c:v>45694</c:v>
                </c:pt>
                <c:pt idx="10">
                  <c:v>45693</c:v>
                </c:pt>
                <c:pt idx="11">
                  <c:v>45692</c:v>
                </c:pt>
                <c:pt idx="12">
                  <c:v>45691</c:v>
                </c:pt>
                <c:pt idx="13">
                  <c:v>45688</c:v>
                </c:pt>
                <c:pt idx="14">
                  <c:v>45687</c:v>
                </c:pt>
                <c:pt idx="15">
                  <c:v>45686</c:v>
                </c:pt>
                <c:pt idx="16">
                  <c:v>45685</c:v>
                </c:pt>
                <c:pt idx="17">
                  <c:v>45684</c:v>
                </c:pt>
                <c:pt idx="18">
                  <c:v>45681</c:v>
                </c:pt>
                <c:pt idx="19">
                  <c:v>45680</c:v>
                </c:pt>
                <c:pt idx="20">
                  <c:v>45679</c:v>
                </c:pt>
                <c:pt idx="21">
                  <c:v>45678</c:v>
                </c:pt>
                <c:pt idx="22">
                  <c:v>45674</c:v>
                </c:pt>
                <c:pt idx="23">
                  <c:v>45673</c:v>
                </c:pt>
                <c:pt idx="24">
                  <c:v>45672</c:v>
                </c:pt>
                <c:pt idx="25">
                  <c:v>45671</c:v>
                </c:pt>
                <c:pt idx="26">
                  <c:v>45670</c:v>
                </c:pt>
                <c:pt idx="27">
                  <c:v>45667</c:v>
                </c:pt>
                <c:pt idx="28">
                  <c:v>45665</c:v>
                </c:pt>
                <c:pt idx="29">
                  <c:v>45664</c:v>
                </c:pt>
                <c:pt idx="30">
                  <c:v>45663</c:v>
                </c:pt>
                <c:pt idx="31">
                  <c:v>45660</c:v>
                </c:pt>
                <c:pt idx="32">
                  <c:v>45659</c:v>
                </c:pt>
                <c:pt idx="33">
                  <c:v>45657</c:v>
                </c:pt>
                <c:pt idx="34">
                  <c:v>45656</c:v>
                </c:pt>
                <c:pt idx="35">
                  <c:v>45653</c:v>
                </c:pt>
                <c:pt idx="36">
                  <c:v>45652</c:v>
                </c:pt>
                <c:pt idx="37">
                  <c:v>45650</c:v>
                </c:pt>
                <c:pt idx="38">
                  <c:v>45649</c:v>
                </c:pt>
                <c:pt idx="39">
                  <c:v>45646</c:v>
                </c:pt>
                <c:pt idx="40">
                  <c:v>45645</c:v>
                </c:pt>
                <c:pt idx="41">
                  <c:v>45644</c:v>
                </c:pt>
                <c:pt idx="42">
                  <c:v>45643</c:v>
                </c:pt>
                <c:pt idx="43">
                  <c:v>45642</c:v>
                </c:pt>
                <c:pt idx="44">
                  <c:v>45639</c:v>
                </c:pt>
                <c:pt idx="45">
                  <c:v>45638</c:v>
                </c:pt>
                <c:pt idx="46">
                  <c:v>45637</c:v>
                </c:pt>
                <c:pt idx="47">
                  <c:v>45636</c:v>
                </c:pt>
                <c:pt idx="48">
                  <c:v>45635</c:v>
                </c:pt>
                <c:pt idx="49">
                  <c:v>45632</c:v>
                </c:pt>
                <c:pt idx="50">
                  <c:v>45631</c:v>
                </c:pt>
                <c:pt idx="51">
                  <c:v>45630</c:v>
                </c:pt>
                <c:pt idx="52">
                  <c:v>45629</c:v>
                </c:pt>
                <c:pt idx="53">
                  <c:v>45628</c:v>
                </c:pt>
                <c:pt idx="54">
                  <c:v>45625</c:v>
                </c:pt>
                <c:pt idx="55">
                  <c:v>45623</c:v>
                </c:pt>
                <c:pt idx="56">
                  <c:v>45622</c:v>
                </c:pt>
                <c:pt idx="57">
                  <c:v>45621</c:v>
                </c:pt>
                <c:pt idx="58">
                  <c:v>45618</c:v>
                </c:pt>
                <c:pt idx="59">
                  <c:v>45617</c:v>
                </c:pt>
                <c:pt idx="60">
                  <c:v>45616</c:v>
                </c:pt>
                <c:pt idx="61">
                  <c:v>45615</c:v>
                </c:pt>
                <c:pt idx="62">
                  <c:v>45614</c:v>
                </c:pt>
                <c:pt idx="63">
                  <c:v>45611</c:v>
                </c:pt>
                <c:pt idx="64">
                  <c:v>45610</c:v>
                </c:pt>
                <c:pt idx="65">
                  <c:v>45609</c:v>
                </c:pt>
                <c:pt idx="66">
                  <c:v>45608</c:v>
                </c:pt>
                <c:pt idx="67">
                  <c:v>45607</c:v>
                </c:pt>
                <c:pt idx="68">
                  <c:v>45604</c:v>
                </c:pt>
                <c:pt idx="69">
                  <c:v>45603</c:v>
                </c:pt>
                <c:pt idx="70">
                  <c:v>45602</c:v>
                </c:pt>
                <c:pt idx="71">
                  <c:v>45601</c:v>
                </c:pt>
                <c:pt idx="72">
                  <c:v>45600</c:v>
                </c:pt>
                <c:pt idx="73">
                  <c:v>45597</c:v>
                </c:pt>
                <c:pt idx="74">
                  <c:v>45596</c:v>
                </c:pt>
                <c:pt idx="75">
                  <c:v>45595</c:v>
                </c:pt>
                <c:pt idx="76">
                  <c:v>45594</c:v>
                </c:pt>
                <c:pt idx="77">
                  <c:v>45593</c:v>
                </c:pt>
                <c:pt idx="78">
                  <c:v>45590</c:v>
                </c:pt>
                <c:pt idx="79">
                  <c:v>45589</c:v>
                </c:pt>
                <c:pt idx="80">
                  <c:v>45588</c:v>
                </c:pt>
                <c:pt idx="81">
                  <c:v>45587</c:v>
                </c:pt>
                <c:pt idx="82">
                  <c:v>45586</c:v>
                </c:pt>
                <c:pt idx="83">
                  <c:v>45583</c:v>
                </c:pt>
                <c:pt idx="84">
                  <c:v>45582</c:v>
                </c:pt>
                <c:pt idx="85">
                  <c:v>45581</c:v>
                </c:pt>
                <c:pt idx="86">
                  <c:v>45580</c:v>
                </c:pt>
                <c:pt idx="87">
                  <c:v>45579</c:v>
                </c:pt>
                <c:pt idx="88">
                  <c:v>45576</c:v>
                </c:pt>
                <c:pt idx="89">
                  <c:v>45575</c:v>
                </c:pt>
                <c:pt idx="90">
                  <c:v>45574</c:v>
                </c:pt>
                <c:pt idx="91">
                  <c:v>45573</c:v>
                </c:pt>
                <c:pt idx="92">
                  <c:v>45572</c:v>
                </c:pt>
                <c:pt idx="93">
                  <c:v>45569</c:v>
                </c:pt>
                <c:pt idx="94">
                  <c:v>45568</c:v>
                </c:pt>
                <c:pt idx="95">
                  <c:v>45567</c:v>
                </c:pt>
                <c:pt idx="96">
                  <c:v>45566</c:v>
                </c:pt>
                <c:pt idx="97">
                  <c:v>45565</c:v>
                </c:pt>
                <c:pt idx="98">
                  <c:v>45562</c:v>
                </c:pt>
                <c:pt idx="99">
                  <c:v>45561</c:v>
                </c:pt>
                <c:pt idx="100">
                  <c:v>45560</c:v>
                </c:pt>
                <c:pt idx="101">
                  <c:v>45559</c:v>
                </c:pt>
                <c:pt idx="102">
                  <c:v>45558</c:v>
                </c:pt>
                <c:pt idx="103">
                  <c:v>45555</c:v>
                </c:pt>
                <c:pt idx="104">
                  <c:v>45554</c:v>
                </c:pt>
                <c:pt idx="105">
                  <c:v>45553</c:v>
                </c:pt>
                <c:pt idx="106">
                  <c:v>45552</c:v>
                </c:pt>
                <c:pt idx="107">
                  <c:v>45551</c:v>
                </c:pt>
                <c:pt idx="108">
                  <c:v>45548</c:v>
                </c:pt>
                <c:pt idx="109">
                  <c:v>45547</c:v>
                </c:pt>
                <c:pt idx="110">
                  <c:v>45546</c:v>
                </c:pt>
                <c:pt idx="111">
                  <c:v>45545</c:v>
                </c:pt>
                <c:pt idx="112">
                  <c:v>45544</c:v>
                </c:pt>
                <c:pt idx="113">
                  <c:v>45541</c:v>
                </c:pt>
                <c:pt idx="114">
                  <c:v>45540</c:v>
                </c:pt>
                <c:pt idx="115">
                  <c:v>45539</c:v>
                </c:pt>
                <c:pt idx="116">
                  <c:v>45538</c:v>
                </c:pt>
                <c:pt idx="117">
                  <c:v>45534</c:v>
                </c:pt>
                <c:pt idx="118">
                  <c:v>45533</c:v>
                </c:pt>
                <c:pt idx="119">
                  <c:v>45532</c:v>
                </c:pt>
                <c:pt idx="120">
                  <c:v>45531</c:v>
                </c:pt>
                <c:pt idx="121">
                  <c:v>45530</c:v>
                </c:pt>
                <c:pt idx="122">
                  <c:v>45527</c:v>
                </c:pt>
                <c:pt idx="123">
                  <c:v>45526</c:v>
                </c:pt>
                <c:pt idx="124">
                  <c:v>45525</c:v>
                </c:pt>
                <c:pt idx="125">
                  <c:v>45524</c:v>
                </c:pt>
              </c:numCache>
            </c:numRef>
          </c:cat>
          <c:val>
            <c:numRef>
              <c:f>'12'!$O$3:$O$128</c:f>
              <c:numCache>
                <c:formatCode>0.00%</c:formatCode>
                <c:ptCount val="126"/>
                <c:pt idx="0">
                  <c:v>-1.7232159651467047E-2</c:v>
                </c:pt>
                <c:pt idx="1">
                  <c:v>1.8050779053296055E-2</c:v>
                </c:pt>
                <c:pt idx="2">
                  <c:v>-4.8735922930660761E-3</c:v>
                </c:pt>
                <c:pt idx="3">
                  <c:v>-2.8098569967676025E-4</c:v>
                </c:pt>
                <c:pt idx="4">
                  <c:v>5.613431099659786E-2</c:v>
                </c:pt>
                <c:pt idx="5">
                  <c:v>2.4091028400576399E-2</c:v>
                </c:pt>
                <c:pt idx="6">
                  <c:v>-6.5479858762172063E-2</c:v>
                </c:pt>
                <c:pt idx="7">
                  <c:v>-3.0577240036170499E-2</c:v>
                </c:pt>
                <c:pt idx="8">
                  <c:v>-3.4517109834953111E-2</c:v>
                </c:pt>
                <c:pt idx="9">
                  <c:v>-1.0232783410686183E-2</c:v>
                </c:pt>
                <c:pt idx="10">
                  <c:v>-3.6453580663859418E-2</c:v>
                </c:pt>
                <c:pt idx="11">
                  <c:v>2.1988538793356979E-2</c:v>
                </c:pt>
                <c:pt idx="12">
                  <c:v>-5.3090052894495664E-2</c:v>
                </c:pt>
                <c:pt idx="13">
                  <c:v>1.0734622511389938E-2</c:v>
                </c:pt>
                <c:pt idx="14">
                  <c:v>2.8327922231747241E-2</c:v>
                </c:pt>
                <c:pt idx="15">
                  <c:v>-2.2841730383513555E-2</c:v>
                </c:pt>
                <c:pt idx="16">
                  <c:v>2.3640672948804699E-3</c:v>
                </c:pt>
                <c:pt idx="17">
                  <c:v>-2.3466668513776968E-2</c:v>
                </c:pt>
                <c:pt idx="18">
                  <c:v>-1.41645427686508E-2</c:v>
                </c:pt>
                <c:pt idx="19">
                  <c:v>-6.5982909878338734E-3</c:v>
                </c:pt>
                <c:pt idx="20">
                  <c:v>-2.1354990595606967E-2</c:v>
                </c:pt>
                <c:pt idx="21">
                  <c:v>-5.7138309867241317E-3</c:v>
                </c:pt>
                <c:pt idx="22">
                  <c:v>3.0181270260479016E-2</c:v>
                </c:pt>
                <c:pt idx="23">
                  <c:v>-3.4205985539776232E-2</c:v>
                </c:pt>
                <c:pt idx="24">
                  <c:v>7.731419302033242E-2</c:v>
                </c:pt>
                <c:pt idx="25">
                  <c:v>-1.7382607818861549E-2</c:v>
                </c:pt>
                <c:pt idx="26">
                  <c:v>2.1478176683598593E-2</c:v>
                </c:pt>
                <c:pt idx="27">
                  <c:v>-5.0653430320193524E-4</c:v>
                </c:pt>
                <c:pt idx="28">
                  <c:v>1.4696569223229571E-3</c:v>
                </c:pt>
                <c:pt idx="29">
                  <c:v>-4.1450663891301837E-2</c:v>
                </c:pt>
                <c:pt idx="30">
                  <c:v>1.4851066041341062E-3</c:v>
                </c:pt>
                <c:pt idx="31">
                  <c:v>7.8955036400145479E-2</c:v>
                </c:pt>
                <c:pt idx="32">
                  <c:v>-6.2744041318930799E-2</c:v>
                </c:pt>
                <c:pt idx="33">
                  <c:v>-3.3050192277534286E-2</c:v>
                </c:pt>
                <c:pt idx="34">
                  <c:v>-3.3569289140496533E-2</c:v>
                </c:pt>
                <c:pt idx="35">
                  <c:v>-5.0745259334350541E-2</c:v>
                </c:pt>
                <c:pt idx="36">
                  <c:v>-1.7787267442065515E-2</c:v>
                </c:pt>
                <c:pt idx="37">
                  <c:v>7.0991183176977862E-2</c:v>
                </c:pt>
                <c:pt idx="38">
                  <c:v>2.2404243587853444E-2</c:v>
                </c:pt>
                <c:pt idx="39">
                  <c:v>-3.5256734269034695E-2</c:v>
                </c:pt>
                <c:pt idx="40">
                  <c:v>-9.0380622082183448E-3</c:v>
                </c:pt>
                <c:pt idx="41">
                  <c:v>-8.6424256872612945E-2</c:v>
                </c:pt>
                <c:pt idx="42">
                  <c:v>3.5724144994708683E-2</c:v>
                </c:pt>
                <c:pt idx="43">
                  <c:v>5.9600622504062561E-2</c:v>
                </c:pt>
                <c:pt idx="44">
                  <c:v>4.244898883098476E-2</c:v>
                </c:pt>
                <c:pt idx="45">
                  <c:v>-1.5827207602469726E-2</c:v>
                </c:pt>
                <c:pt idx="46">
                  <c:v>5.7611356625228739E-2</c:v>
                </c:pt>
                <c:pt idx="47">
                  <c:v>2.8328356777005705E-2</c:v>
                </c:pt>
                <c:pt idx="48">
                  <c:v>1.4633961097356308E-3</c:v>
                </c:pt>
                <c:pt idx="49">
                  <c:v>5.2021060030447104E-2</c:v>
                </c:pt>
                <c:pt idx="50">
                  <c:v>3.1786239866753309E-2</c:v>
                </c:pt>
                <c:pt idx="51">
                  <c:v>1.8355347226072672E-2</c:v>
                </c:pt>
                <c:pt idx="52">
                  <c:v>-1.6005761518152094E-2</c:v>
                </c:pt>
                <c:pt idx="53">
                  <c:v>3.3979773207791282E-2</c:v>
                </c:pt>
                <c:pt idx="54">
                  <c:v>3.6195972561074923E-2</c:v>
                </c:pt>
                <c:pt idx="55">
                  <c:v>-1.5914032359738598E-2</c:v>
                </c:pt>
                <c:pt idx="56">
                  <c:v>-1.0637984514345806E-3</c:v>
                </c:pt>
                <c:pt idx="57">
                  <c:v>-4.0430884643526475E-2</c:v>
                </c:pt>
                <c:pt idx="58">
                  <c:v>3.7334587402568988E-2</c:v>
                </c:pt>
                <c:pt idx="59">
                  <c:v>-7.01221938257535E-3</c:v>
                </c:pt>
                <c:pt idx="60">
                  <c:v>-1.154032254398627E-2</c:v>
                </c:pt>
                <c:pt idx="61">
                  <c:v>2.1205923594749047E-2</c:v>
                </c:pt>
                <c:pt idx="62">
                  <c:v>5.466438312872355E-2</c:v>
                </c:pt>
                <c:pt idx="63">
                  <c:v>3.0196945447434963E-2</c:v>
                </c:pt>
                <c:pt idx="64">
                  <c:v>-5.9448139966326516E-2</c:v>
                </c:pt>
                <c:pt idx="65">
                  <c:v>5.3132667921312491E-3</c:v>
                </c:pt>
                <c:pt idx="66">
                  <c:v>-6.3426758422447424E-2</c:v>
                </c:pt>
                <c:pt idx="67">
                  <c:v>8.5806907848708161E-2</c:v>
                </c:pt>
                <c:pt idx="68">
                  <c:v>7.8697184058041839E-2</c:v>
                </c:pt>
                <c:pt idx="69">
                  <c:v>2.862999589955675E-2</c:v>
                </c:pt>
                <c:pt idx="70">
                  <c:v>0.13759467418784069</c:v>
                </c:pt>
                <c:pt idx="71">
                  <c:v>3.4801602227078884E-2</c:v>
                </c:pt>
                <c:pt idx="72">
                  <c:v>-2.4969781691406592E-2</c:v>
                </c:pt>
                <c:pt idx="73">
                  <c:v>-3.4881658365741998E-3</c:v>
                </c:pt>
                <c:pt idx="74">
                  <c:v>-3.0353138221380329E-2</c:v>
                </c:pt>
                <c:pt idx="75">
                  <c:v>-7.6198949154538077E-3</c:v>
                </c:pt>
                <c:pt idx="76">
                  <c:v>-1.1455405617120409E-2</c:v>
                </c:pt>
                <c:pt idx="77">
                  <c:v>-2.5128273433907493E-2</c:v>
                </c:pt>
                <c:pt idx="78">
                  <c:v>3.2891367163900391E-2</c:v>
                </c:pt>
                <c:pt idx="79">
                  <c:v>0.19818692072414162</c:v>
                </c:pt>
                <c:pt idx="80">
                  <c:v>-2.0018276550387262E-2</c:v>
                </c:pt>
                <c:pt idx="81">
                  <c:v>-4.029124996483115E-3</c:v>
                </c:pt>
                <c:pt idx="82">
                  <c:v>-8.4177496257863849E-3</c:v>
                </c:pt>
                <c:pt idx="83">
                  <c:v>-8.6052678604448202E-4</c:v>
                </c:pt>
                <c:pt idx="84">
                  <c:v>-1.9899604052187403E-3</c:v>
                </c:pt>
                <c:pt idx="85">
                  <c:v>7.9837121727083186E-3</c:v>
                </c:pt>
                <c:pt idx="86">
                  <c:v>1.8690316110305529E-3</c:v>
                </c:pt>
                <c:pt idx="87">
                  <c:v>6.2248461713548409E-3</c:v>
                </c:pt>
                <c:pt idx="88">
                  <c:v>-9.1923534987007532E-2</c:v>
                </c:pt>
                <c:pt idx="89">
                  <c:v>-9.5036353657635842E-3</c:v>
                </c:pt>
                <c:pt idx="90">
                  <c:v>-1.4210928063295349E-2</c:v>
                </c:pt>
                <c:pt idx="91">
                  <c:v>1.5124018522684119E-2</c:v>
                </c:pt>
                <c:pt idx="92">
                  <c:v>-3.7689576280923932E-2</c:v>
                </c:pt>
                <c:pt idx="93">
                  <c:v>3.8395717663150135E-2</c:v>
                </c:pt>
                <c:pt idx="94">
                  <c:v>-3.4148065514250078E-2</c:v>
                </c:pt>
                <c:pt idx="95">
                  <c:v>-3.5503886772723904E-2</c:v>
                </c:pt>
                <c:pt idx="96">
                  <c:v>-1.3894190610013485E-2</c:v>
                </c:pt>
                <c:pt idx="97">
                  <c:v>4.4819933674468109E-3</c:v>
                </c:pt>
                <c:pt idx="98">
                  <c:v>2.4249264673034208E-2</c:v>
                </c:pt>
                <c:pt idx="99">
                  <c:v>-1.0953869012472139E-2</c:v>
                </c:pt>
                <c:pt idx="100">
                  <c:v>1.0757208310546294E-2</c:v>
                </c:pt>
                <c:pt idx="101">
                  <c:v>1.6935776706202291E-2</c:v>
                </c:pt>
                <c:pt idx="102">
                  <c:v>4.8140375327935025E-2</c:v>
                </c:pt>
                <c:pt idx="103">
                  <c:v>-2.3519760145687744E-2</c:v>
                </c:pt>
                <c:pt idx="104">
                  <c:v>7.1009615833003012E-2</c:v>
                </c:pt>
                <c:pt idx="105">
                  <c:v>-2.9446040570182087E-3</c:v>
                </c:pt>
                <c:pt idx="106">
                  <c:v>4.7949063603207175E-3</c:v>
                </c:pt>
                <c:pt idx="107">
                  <c:v>-1.5358999716231014E-2</c:v>
                </c:pt>
                <c:pt idx="108">
                  <c:v>2.0865036911101361E-3</c:v>
                </c:pt>
                <c:pt idx="109">
                  <c:v>7.3372386640312409E-3</c:v>
                </c:pt>
                <c:pt idx="110">
                  <c:v>8.628713013063425E-3</c:v>
                </c:pt>
                <c:pt idx="111">
                  <c:v>4.4759301807123231E-2</c:v>
                </c:pt>
                <c:pt idx="112">
                  <c:v>2.5949933875475499E-2</c:v>
                </c:pt>
                <c:pt idx="113">
                  <c:v>-8.8240473126481173E-2</c:v>
                </c:pt>
                <c:pt idx="114">
                  <c:v>4.7876040681744086E-2</c:v>
                </c:pt>
                <c:pt idx="115">
                  <c:v>4.0981525953983355E-2</c:v>
                </c:pt>
                <c:pt idx="116">
                  <c:v>-1.6529301951210697E-2</c:v>
                </c:pt>
                <c:pt idx="117">
                  <c:v>3.7255432468327625E-2</c:v>
                </c:pt>
                <c:pt idx="118">
                  <c:v>2.5726296255790958E-3</c:v>
                </c:pt>
                <c:pt idx="119">
                  <c:v>-1.6676692638377802E-2</c:v>
                </c:pt>
                <c:pt idx="120">
                  <c:v>-1.8939063311356526E-2</c:v>
                </c:pt>
                <c:pt idx="121">
                  <c:v>-3.2803439473431117E-2</c:v>
                </c:pt>
                <c:pt idx="122">
                  <c:v>4.4835575571948907E-2</c:v>
                </c:pt>
                <c:pt idx="123">
                  <c:v>-5.8136342001949864E-2</c:v>
                </c:pt>
                <c:pt idx="124">
                  <c:v>9.7667135469450394E-3</c:v>
                </c:pt>
                <c:pt idx="125">
                  <c:v>-7.3002892826542036E-3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EB6-874D-9870-909C555709E9}"/>
            </c:ext>
          </c:extLst>
        </c:ser>
        <c:ser>
          <c:idx val="3"/>
          <c:order val="3"/>
          <c:tx>
            <c:strRef>
              <c:f>'12'!$P$2</c:f>
              <c:strCache>
                <c:ptCount val="1"/>
                <c:pt idx="0">
                  <c:v>.SP500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'12'!$L$3:$L$128</c:f>
              <c:numCache>
                <c:formatCode>dd/m/yyyy;@</c:formatCode>
                <c:ptCount val="126"/>
                <c:pt idx="0">
                  <c:v>45708</c:v>
                </c:pt>
                <c:pt idx="1">
                  <c:v>45707</c:v>
                </c:pt>
                <c:pt idx="2">
                  <c:v>45706</c:v>
                </c:pt>
                <c:pt idx="3">
                  <c:v>45702</c:v>
                </c:pt>
                <c:pt idx="4">
                  <c:v>45701</c:v>
                </c:pt>
                <c:pt idx="5">
                  <c:v>45700</c:v>
                </c:pt>
                <c:pt idx="6">
                  <c:v>45699</c:v>
                </c:pt>
                <c:pt idx="7">
                  <c:v>45698</c:v>
                </c:pt>
                <c:pt idx="8">
                  <c:v>45695</c:v>
                </c:pt>
                <c:pt idx="9">
                  <c:v>45694</c:v>
                </c:pt>
                <c:pt idx="10">
                  <c:v>45693</c:v>
                </c:pt>
                <c:pt idx="11">
                  <c:v>45692</c:v>
                </c:pt>
                <c:pt idx="12">
                  <c:v>45691</c:v>
                </c:pt>
                <c:pt idx="13">
                  <c:v>45688</c:v>
                </c:pt>
                <c:pt idx="14">
                  <c:v>45687</c:v>
                </c:pt>
                <c:pt idx="15">
                  <c:v>45686</c:v>
                </c:pt>
                <c:pt idx="16">
                  <c:v>45685</c:v>
                </c:pt>
                <c:pt idx="17">
                  <c:v>45684</c:v>
                </c:pt>
                <c:pt idx="18">
                  <c:v>45681</c:v>
                </c:pt>
                <c:pt idx="19">
                  <c:v>45680</c:v>
                </c:pt>
                <c:pt idx="20">
                  <c:v>45679</c:v>
                </c:pt>
                <c:pt idx="21">
                  <c:v>45678</c:v>
                </c:pt>
                <c:pt idx="22">
                  <c:v>45674</c:v>
                </c:pt>
                <c:pt idx="23">
                  <c:v>45673</c:v>
                </c:pt>
                <c:pt idx="24">
                  <c:v>45672</c:v>
                </c:pt>
                <c:pt idx="25">
                  <c:v>45671</c:v>
                </c:pt>
                <c:pt idx="26">
                  <c:v>45670</c:v>
                </c:pt>
                <c:pt idx="27">
                  <c:v>45667</c:v>
                </c:pt>
                <c:pt idx="28">
                  <c:v>45665</c:v>
                </c:pt>
                <c:pt idx="29">
                  <c:v>45664</c:v>
                </c:pt>
                <c:pt idx="30">
                  <c:v>45663</c:v>
                </c:pt>
                <c:pt idx="31">
                  <c:v>45660</c:v>
                </c:pt>
                <c:pt idx="32">
                  <c:v>45659</c:v>
                </c:pt>
                <c:pt idx="33">
                  <c:v>45657</c:v>
                </c:pt>
                <c:pt idx="34">
                  <c:v>45656</c:v>
                </c:pt>
                <c:pt idx="35">
                  <c:v>45653</c:v>
                </c:pt>
                <c:pt idx="36">
                  <c:v>45652</c:v>
                </c:pt>
                <c:pt idx="37">
                  <c:v>45650</c:v>
                </c:pt>
                <c:pt idx="38">
                  <c:v>45649</c:v>
                </c:pt>
                <c:pt idx="39">
                  <c:v>45646</c:v>
                </c:pt>
                <c:pt idx="40">
                  <c:v>45645</c:v>
                </c:pt>
                <c:pt idx="41">
                  <c:v>45644</c:v>
                </c:pt>
                <c:pt idx="42">
                  <c:v>45643</c:v>
                </c:pt>
                <c:pt idx="43">
                  <c:v>45642</c:v>
                </c:pt>
                <c:pt idx="44">
                  <c:v>45639</c:v>
                </c:pt>
                <c:pt idx="45">
                  <c:v>45638</c:v>
                </c:pt>
                <c:pt idx="46">
                  <c:v>45637</c:v>
                </c:pt>
                <c:pt idx="47">
                  <c:v>45636</c:v>
                </c:pt>
                <c:pt idx="48">
                  <c:v>45635</c:v>
                </c:pt>
                <c:pt idx="49">
                  <c:v>45632</c:v>
                </c:pt>
                <c:pt idx="50">
                  <c:v>45631</c:v>
                </c:pt>
                <c:pt idx="51">
                  <c:v>45630</c:v>
                </c:pt>
                <c:pt idx="52">
                  <c:v>45629</c:v>
                </c:pt>
                <c:pt idx="53">
                  <c:v>45628</c:v>
                </c:pt>
                <c:pt idx="54">
                  <c:v>45625</c:v>
                </c:pt>
                <c:pt idx="55">
                  <c:v>45623</c:v>
                </c:pt>
                <c:pt idx="56">
                  <c:v>45622</c:v>
                </c:pt>
                <c:pt idx="57">
                  <c:v>45621</c:v>
                </c:pt>
                <c:pt idx="58">
                  <c:v>45618</c:v>
                </c:pt>
                <c:pt idx="59">
                  <c:v>45617</c:v>
                </c:pt>
                <c:pt idx="60">
                  <c:v>45616</c:v>
                </c:pt>
                <c:pt idx="61">
                  <c:v>45615</c:v>
                </c:pt>
                <c:pt idx="62">
                  <c:v>45614</c:v>
                </c:pt>
                <c:pt idx="63">
                  <c:v>45611</c:v>
                </c:pt>
                <c:pt idx="64">
                  <c:v>45610</c:v>
                </c:pt>
                <c:pt idx="65">
                  <c:v>45609</c:v>
                </c:pt>
                <c:pt idx="66">
                  <c:v>45608</c:v>
                </c:pt>
                <c:pt idx="67">
                  <c:v>45607</c:v>
                </c:pt>
                <c:pt idx="68">
                  <c:v>45604</c:v>
                </c:pt>
                <c:pt idx="69">
                  <c:v>45603</c:v>
                </c:pt>
                <c:pt idx="70">
                  <c:v>45602</c:v>
                </c:pt>
                <c:pt idx="71">
                  <c:v>45601</c:v>
                </c:pt>
                <c:pt idx="72">
                  <c:v>45600</c:v>
                </c:pt>
                <c:pt idx="73">
                  <c:v>45597</c:v>
                </c:pt>
                <c:pt idx="74">
                  <c:v>45596</c:v>
                </c:pt>
                <c:pt idx="75">
                  <c:v>45595</c:v>
                </c:pt>
                <c:pt idx="76">
                  <c:v>45594</c:v>
                </c:pt>
                <c:pt idx="77">
                  <c:v>45593</c:v>
                </c:pt>
                <c:pt idx="78">
                  <c:v>45590</c:v>
                </c:pt>
                <c:pt idx="79">
                  <c:v>45589</c:v>
                </c:pt>
                <c:pt idx="80">
                  <c:v>45588</c:v>
                </c:pt>
                <c:pt idx="81">
                  <c:v>45587</c:v>
                </c:pt>
                <c:pt idx="82">
                  <c:v>45586</c:v>
                </c:pt>
                <c:pt idx="83">
                  <c:v>45583</c:v>
                </c:pt>
                <c:pt idx="84">
                  <c:v>45582</c:v>
                </c:pt>
                <c:pt idx="85">
                  <c:v>45581</c:v>
                </c:pt>
                <c:pt idx="86">
                  <c:v>45580</c:v>
                </c:pt>
                <c:pt idx="87">
                  <c:v>45579</c:v>
                </c:pt>
                <c:pt idx="88">
                  <c:v>45576</c:v>
                </c:pt>
                <c:pt idx="89">
                  <c:v>45575</c:v>
                </c:pt>
                <c:pt idx="90">
                  <c:v>45574</c:v>
                </c:pt>
                <c:pt idx="91">
                  <c:v>45573</c:v>
                </c:pt>
                <c:pt idx="92">
                  <c:v>45572</c:v>
                </c:pt>
                <c:pt idx="93">
                  <c:v>45569</c:v>
                </c:pt>
                <c:pt idx="94">
                  <c:v>45568</c:v>
                </c:pt>
                <c:pt idx="95">
                  <c:v>45567</c:v>
                </c:pt>
                <c:pt idx="96">
                  <c:v>45566</c:v>
                </c:pt>
                <c:pt idx="97">
                  <c:v>45565</c:v>
                </c:pt>
                <c:pt idx="98">
                  <c:v>45562</c:v>
                </c:pt>
                <c:pt idx="99">
                  <c:v>45561</c:v>
                </c:pt>
                <c:pt idx="100">
                  <c:v>45560</c:v>
                </c:pt>
                <c:pt idx="101">
                  <c:v>45559</c:v>
                </c:pt>
                <c:pt idx="102">
                  <c:v>45558</c:v>
                </c:pt>
                <c:pt idx="103">
                  <c:v>45555</c:v>
                </c:pt>
                <c:pt idx="104">
                  <c:v>45554</c:v>
                </c:pt>
                <c:pt idx="105">
                  <c:v>45553</c:v>
                </c:pt>
                <c:pt idx="106">
                  <c:v>45552</c:v>
                </c:pt>
                <c:pt idx="107">
                  <c:v>45551</c:v>
                </c:pt>
                <c:pt idx="108">
                  <c:v>45548</c:v>
                </c:pt>
                <c:pt idx="109">
                  <c:v>45547</c:v>
                </c:pt>
                <c:pt idx="110">
                  <c:v>45546</c:v>
                </c:pt>
                <c:pt idx="111">
                  <c:v>45545</c:v>
                </c:pt>
                <c:pt idx="112">
                  <c:v>45544</c:v>
                </c:pt>
                <c:pt idx="113">
                  <c:v>45541</c:v>
                </c:pt>
                <c:pt idx="114">
                  <c:v>45540</c:v>
                </c:pt>
                <c:pt idx="115">
                  <c:v>45539</c:v>
                </c:pt>
                <c:pt idx="116">
                  <c:v>45538</c:v>
                </c:pt>
                <c:pt idx="117">
                  <c:v>45534</c:v>
                </c:pt>
                <c:pt idx="118">
                  <c:v>45533</c:v>
                </c:pt>
                <c:pt idx="119">
                  <c:v>45532</c:v>
                </c:pt>
                <c:pt idx="120">
                  <c:v>45531</c:v>
                </c:pt>
                <c:pt idx="121">
                  <c:v>45530</c:v>
                </c:pt>
                <c:pt idx="122">
                  <c:v>45527</c:v>
                </c:pt>
                <c:pt idx="123">
                  <c:v>45526</c:v>
                </c:pt>
                <c:pt idx="124">
                  <c:v>45525</c:v>
                </c:pt>
                <c:pt idx="125">
                  <c:v>45524</c:v>
                </c:pt>
              </c:numCache>
            </c:numRef>
          </c:cat>
          <c:val>
            <c:numRef>
              <c:f>'12'!$P$3:$P$128</c:f>
              <c:numCache>
                <c:formatCode>0.00%</c:formatCode>
                <c:ptCount val="126"/>
                <c:pt idx="0">
                  <c:v>-4.3438350585351081E-3</c:v>
                </c:pt>
                <c:pt idx="1">
                  <c:v>2.3738504463662676E-3</c:v>
                </c:pt>
                <c:pt idx="2">
                  <c:v>2.442379004666382E-3</c:v>
                </c:pt>
                <c:pt idx="3">
                  <c:v>-7.1972311443926443E-5</c:v>
                </c:pt>
                <c:pt idx="4">
                  <c:v>1.0373002626330251E-2</c:v>
                </c:pt>
                <c:pt idx="5">
                  <c:v>-2.7286083917109926E-3</c:v>
                </c:pt>
                <c:pt idx="6">
                  <c:v>3.3972956597686427E-4</c:v>
                </c:pt>
                <c:pt idx="7">
                  <c:v>6.6901580818704001E-3</c:v>
                </c:pt>
                <c:pt idx="8">
                  <c:v>-9.5091862959384554E-3</c:v>
                </c:pt>
                <c:pt idx="9">
                  <c:v>3.6372557298737906E-3</c:v>
                </c:pt>
                <c:pt idx="10">
                  <c:v>3.9016334490842275E-3</c:v>
                </c:pt>
                <c:pt idx="11">
                  <c:v>7.1988674752459444E-3</c:v>
                </c:pt>
                <c:pt idx="12">
                  <c:v>-7.6374519504499097E-3</c:v>
                </c:pt>
                <c:pt idx="13">
                  <c:v>-5.0610012478064471E-3</c:v>
                </c:pt>
                <c:pt idx="14">
                  <c:v>5.2620635574846314E-3</c:v>
                </c:pt>
                <c:pt idx="15">
                  <c:v>-4.6895227938311959E-3</c:v>
                </c:pt>
                <c:pt idx="16">
                  <c:v>9.1760094626404352E-3</c:v>
                </c:pt>
                <c:pt idx="17">
                  <c:v>-1.4688975808251372E-2</c:v>
                </c:pt>
                <c:pt idx="18">
                  <c:v>-2.8581807669862329E-3</c:v>
                </c:pt>
                <c:pt idx="19">
                  <c:v>5.2989061155362827E-3</c:v>
                </c:pt>
                <c:pt idx="20">
                  <c:v>6.1187877058352276E-3</c:v>
                </c:pt>
                <c:pt idx="21">
                  <c:v>8.7295601338933278E-3</c:v>
                </c:pt>
                <c:pt idx="22">
                  <c:v>9.9421254922566309E-3</c:v>
                </c:pt>
                <c:pt idx="23">
                  <c:v>-2.1149724274035194E-3</c:v>
                </c:pt>
                <c:pt idx="24">
                  <c:v>1.8147198058845709E-2</c:v>
                </c:pt>
                <c:pt idx="25">
                  <c:v>1.1461130298069248E-3</c:v>
                </c:pt>
                <c:pt idx="26">
                  <c:v>1.5730593474973726E-3</c:v>
                </c:pt>
                <c:pt idx="27">
                  <c:v>-1.5530517522242028E-2</c:v>
                </c:pt>
                <c:pt idx="28">
                  <c:v>1.558600617703302E-3</c:v>
                </c:pt>
                <c:pt idx="29">
                  <c:v>-1.116511629334668E-2</c:v>
                </c:pt>
                <c:pt idx="30">
                  <c:v>5.5216484716306205E-3</c:v>
                </c:pt>
                <c:pt idx="31">
                  <c:v>1.2517486453281868E-2</c:v>
                </c:pt>
                <c:pt idx="32">
                  <c:v>-2.225720222548615E-3</c:v>
                </c:pt>
                <c:pt idx="33">
                  <c:v>-4.293659617566406E-3</c:v>
                </c:pt>
                <c:pt idx="34">
                  <c:v>-1.0760033124327176E-2</c:v>
                </c:pt>
                <c:pt idx="35">
                  <c:v>-1.1117855695260954E-2</c:v>
                </c:pt>
                <c:pt idx="36">
                  <c:v>-4.0483120311565383E-4</c:v>
                </c:pt>
                <c:pt idx="37">
                  <c:v>1.098094989248522E-2</c:v>
                </c:pt>
                <c:pt idx="38">
                  <c:v>7.261397523557942E-3</c:v>
                </c:pt>
                <c:pt idx="39">
                  <c:v>1.0811004441141459E-2</c:v>
                </c:pt>
                <c:pt idx="40">
                  <c:v>-8.6595072647658645E-4</c:v>
                </c:pt>
                <c:pt idx="41">
                  <c:v>-2.9936671204298399E-2</c:v>
                </c:pt>
                <c:pt idx="42">
                  <c:v>-3.8719376052541855E-3</c:v>
                </c:pt>
                <c:pt idx="43">
                  <c:v>3.7923620248342797E-3</c:v>
                </c:pt>
                <c:pt idx="44">
                  <c:v>-2.5664459764240551E-5</c:v>
                </c:pt>
                <c:pt idx="45">
                  <c:v>-5.4291051006486579E-3</c:v>
                </c:pt>
                <c:pt idx="46">
                  <c:v>8.1321986368724161E-3</c:v>
                </c:pt>
                <c:pt idx="47">
                  <c:v>-2.9676816595452177E-3</c:v>
                </c:pt>
                <c:pt idx="48">
                  <c:v>-6.1634936063871288E-3</c:v>
                </c:pt>
                <c:pt idx="49">
                  <c:v>2.4928791117303688E-3</c:v>
                </c:pt>
                <c:pt idx="50">
                  <c:v>-1.8714985794299772E-3</c:v>
                </c:pt>
                <c:pt idx="51">
                  <c:v>6.0323826184577271E-3</c:v>
                </c:pt>
                <c:pt idx="52">
                  <c:v>4.5234253192103754E-4</c:v>
                </c:pt>
                <c:pt idx="53">
                  <c:v>2.4440366642528113E-3</c:v>
                </c:pt>
                <c:pt idx="54">
                  <c:v>5.5932250239035799E-3</c:v>
                </c:pt>
                <c:pt idx="55">
                  <c:v>-3.8092881252904417E-3</c:v>
                </c:pt>
                <c:pt idx="56">
                  <c:v>5.7067692313363186E-3</c:v>
                </c:pt>
                <c:pt idx="57">
                  <c:v>3.014761486147204E-3</c:v>
                </c:pt>
                <c:pt idx="58">
                  <c:v>3.4629692110641703E-3</c:v>
                </c:pt>
                <c:pt idx="59">
                  <c:v>5.3255787132339477E-3</c:v>
                </c:pt>
                <c:pt idx="60">
                  <c:v>2.2595741109410761E-5</c:v>
                </c:pt>
                <c:pt idx="61">
                  <c:v>3.9547404294821798E-3</c:v>
                </c:pt>
                <c:pt idx="62">
                  <c:v>3.9113669097698605E-3</c:v>
                </c:pt>
                <c:pt idx="63">
                  <c:v>-1.329222846548702E-2</c:v>
                </c:pt>
                <c:pt idx="64">
                  <c:v>-6.0676295999262629E-3</c:v>
                </c:pt>
                <c:pt idx="65">
                  <c:v>2.3194207377025036E-4</c:v>
                </c:pt>
                <c:pt idx="66">
                  <c:v>-2.8963911951738683E-3</c:v>
                </c:pt>
                <c:pt idx="67">
                  <c:v>9.6853488103634854E-4</c:v>
                </c:pt>
                <c:pt idx="68">
                  <c:v>3.7488177998800196E-3</c:v>
                </c:pt>
                <c:pt idx="69">
                  <c:v>7.4035717705619522E-3</c:v>
                </c:pt>
                <c:pt idx="70">
                  <c:v>2.4982668513442739E-2</c:v>
                </c:pt>
                <c:pt idx="71">
                  <c:v>1.2190632588842907E-2</c:v>
                </c:pt>
                <c:pt idx="72">
                  <c:v>-2.8166106119026308E-3</c:v>
                </c:pt>
                <c:pt idx="73">
                  <c:v>4.0848387786776375E-3</c:v>
                </c:pt>
                <c:pt idx="74">
                  <c:v>-1.8790499066196925E-2</c:v>
                </c:pt>
                <c:pt idx="75">
                  <c:v>-3.3052289083665204E-3</c:v>
                </c:pt>
                <c:pt idx="76">
                  <c:v>1.6127233204852364E-3</c:v>
                </c:pt>
                <c:pt idx="77">
                  <c:v>2.6480730175465366E-3</c:v>
                </c:pt>
                <c:pt idx="78">
                  <c:v>-2.9991454330213421E-4</c:v>
                </c:pt>
                <c:pt idx="79">
                  <c:v>2.1428970147136951E-3</c:v>
                </c:pt>
                <c:pt idx="80">
                  <c:v>-9.2337391088855685E-3</c:v>
                </c:pt>
                <c:pt idx="81">
                  <c:v>-4.7496902394171113E-4</c:v>
                </c:pt>
                <c:pt idx="82">
                  <c:v>-1.8237088522069756E-3</c:v>
                </c:pt>
                <c:pt idx="83">
                  <c:v>3.9629681112446019E-3</c:v>
                </c:pt>
                <c:pt idx="84">
                  <c:v>-1.7153450131782521E-4</c:v>
                </c:pt>
                <c:pt idx="85">
                  <c:v>4.6689431245987576E-3</c:v>
                </c:pt>
                <c:pt idx="86">
                  <c:v>-7.6385433301729309E-3</c:v>
                </c:pt>
                <c:pt idx="87">
                  <c:v>7.6774933367094881E-3</c:v>
                </c:pt>
                <c:pt idx="88">
                  <c:v>6.0339716428287841E-3</c:v>
                </c:pt>
                <c:pt idx="89">
                  <c:v>-2.0722620355693691E-3</c:v>
                </c:pt>
                <c:pt idx="90">
                  <c:v>7.0879586238698318E-3</c:v>
                </c:pt>
                <c:pt idx="91">
                  <c:v>9.6426242265736303E-3</c:v>
                </c:pt>
                <c:pt idx="92">
                  <c:v>-9.6313742059144572E-3</c:v>
                </c:pt>
                <c:pt idx="93">
                  <c:v>8.9296472064050517E-3</c:v>
                </c:pt>
                <c:pt idx="94">
                  <c:v>-1.6823906530972848E-3</c:v>
                </c:pt>
                <c:pt idx="95">
                  <c:v>1.3800664357750477E-4</c:v>
                </c:pt>
                <c:pt idx="96">
                  <c:v>-9.3684396572975559E-3</c:v>
                </c:pt>
                <c:pt idx="97">
                  <c:v>4.2281300720157962E-3</c:v>
                </c:pt>
                <c:pt idx="98">
                  <c:v>-1.2529763917484879E-3</c:v>
                </c:pt>
                <c:pt idx="99">
                  <c:v>4.0296971415136823E-3</c:v>
                </c:pt>
                <c:pt idx="100">
                  <c:v>-1.8623357689207031E-3</c:v>
                </c:pt>
                <c:pt idx="101">
                  <c:v>2.5081107808300829E-3</c:v>
                </c:pt>
                <c:pt idx="102">
                  <c:v>2.8051397374862313E-3</c:v>
                </c:pt>
                <c:pt idx="103">
                  <c:v>-1.9434688376768613E-3</c:v>
                </c:pt>
                <c:pt idx="104">
                  <c:v>1.6834661760389686E-2</c:v>
                </c:pt>
                <c:pt idx="105">
                  <c:v>-2.9008521076560236E-3</c:v>
                </c:pt>
                <c:pt idx="106">
                  <c:v>2.649350304315073E-4</c:v>
                </c:pt>
                <c:pt idx="107">
                  <c:v>1.2557303710936749E-3</c:v>
                </c:pt>
                <c:pt idx="108">
                  <c:v>5.3922225611979348E-3</c:v>
                </c:pt>
                <c:pt idx="109">
                  <c:v>7.467566304621317E-3</c:v>
                </c:pt>
                <c:pt idx="110">
                  <c:v>1.0609121593672312E-2</c:v>
                </c:pt>
                <c:pt idx="111">
                  <c:v>4.4622956522969055E-3</c:v>
                </c:pt>
                <c:pt idx="112">
                  <c:v>1.1513423298988698E-2</c:v>
                </c:pt>
                <c:pt idx="113">
                  <c:v>-1.7410258999722133E-2</c:v>
                </c:pt>
                <c:pt idx="114">
                  <c:v>-3.0224970922045308E-3</c:v>
                </c:pt>
                <c:pt idx="115">
                  <c:v>-1.6047788831162798E-3</c:v>
                </c:pt>
                <c:pt idx="116">
                  <c:v>-2.1376901791850998E-2</c:v>
                </c:pt>
                <c:pt idx="117">
                  <c:v>1.0041310003105396E-2</c:v>
                </c:pt>
                <c:pt idx="118">
                  <c:v>-3.8179061214353866E-5</c:v>
                </c:pt>
                <c:pt idx="119">
                  <c:v>-5.9948231496709742E-3</c:v>
                </c:pt>
                <c:pt idx="120">
                  <c:v>1.5950174648732588E-3</c:v>
                </c:pt>
                <c:pt idx="121">
                  <c:v>-3.1586911701595426E-3</c:v>
                </c:pt>
                <c:pt idx="122">
                  <c:v>1.1416415057459876E-2</c:v>
                </c:pt>
                <c:pt idx="123">
                  <c:v>-8.9726040221827699E-3</c:v>
                </c:pt>
                <c:pt idx="124">
                  <c:v>4.2303410549316411E-3</c:v>
                </c:pt>
                <c:pt idx="125">
                  <c:v>-1.985209157465825E-3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EB6-874D-9870-909C555709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85880687"/>
        <c:axId val="1485882399"/>
      </c:lineChart>
      <c:dateAx>
        <c:axId val="1485880687"/>
        <c:scaling>
          <c:orientation val="minMax"/>
        </c:scaling>
        <c:delete val="0"/>
        <c:axPos val="b"/>
        <c:numFmt formatCode="dd/m/yy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5882399"/>
        <c:crosses val="autoZero"/>
        <c:auto val="1"/>
        <c:lblOffset val="100"/>
        <c:baseTimeUnit val="days"/>
      </c:dateAx>
      <c:valAx>
        <c:axId val="1485882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58806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Accumulated daily return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'12'!$Z$2</c:f>
              <c:strCache>
                <c:ptCount val="1"/>
                <c:pt idx="0">
                  <c:v>Apple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'12'!$Y$3:$Y$128</c:f>
              <c:numCache>
                <c:formatCode>dd/m/yyyy;@</c:formatCode>
                <c:ptCount val="126"/>
                <c:pt idx="0">
                  <c:v>45708</c:v>
                </c:pt>
                <c:pt idx="1">
                  <c:v>45707</c:v>
                </c:pt>
                <c:pt idx="2">
                  <c:v>45706</c:v>
                </c:pt>
                <c:pt idx="3">
                  <c:v>45702</c:v>
                </c:pt>
                <c:pt idx="4">
                  <c:v>45701</c:v>
                </c:pt>
                <c:pt idx="5">
                  <c:v>45700</c:v>
                </c:pt>
                <c:pt idx="6">
                  <c:v>45699</c:v>
                </c:pt>
                <c:pt idx="7">
                  <c:v>45698</c:v>
                </c:pt>
                <c:pt idx="8">
                  <c:v>45695</c:v>
                </c:pt>
                <c:pt idx="9">
                  <c:v>45694</c:v>
                </c:pt>
                <c:pt idx="10">
                  <c:v>45693</c:v>
                </c:pt>
                <c:pt idx="11">
                  <c:v>45692</c:v>
                </c:pt>
                <c:pt idx="12">
                  <c:v>45691</c:v>
                </c:pt>
                <c:pt idx="13">
                  <c:v>45688</c:v>
                </c:pt>
                <c:pt idx="14">
                  <c:v>45687</c:v>
                </c:pt>
                <c:pt idx="15">
                  <c:v>45686</c:v>
                </c:pt>
                <c:pt idx="16">
                  <c:v>45685</c:v>
                </c:pt>
                <c:pt idx="17">
                  <c:v>45684</c:v>
                </c:pt>
                <c:pt idx="18">
                  <c:v>45681</c:v>
                </c:pt>
                <c:pt idx="19">
                  <c:v>45680</c:v>
                </c:pt>
                <c:pt idx="20">
                  <c:v>45679</c:v>
                </c:pt>
                <c:pt idx="21">
                  <c:v>45678</c:v>
                </c:pt>
                <c:pt idx="22">
                  <c:v>45674</c:v>
                </c:pt>
                <c:pt idx="23">
                  <c:v>45673</c:v>
                </c:pt>
                <c:pt idx="24">
                  <c:v>45672</c:v>
                </c:pt>
                <c:pt idx="25">
                  <c:v>45671</c:v>
                </c:pt>
                <c:pt idx="26">
                  <c:v>45670</c:v>
                </c:pt>
                <c:pt idx="27">
                  <c:v>45667</c:v>
                </c:pt>
                <c:pt idx="28">
                  <c:v>45665</c:v>
                </c:pt>
                <c:pt idx="29">
                  <c:v>45664</c:v>
                </c:pt>
                <c:pt idx="30">
                  <c:v>45663</c:v>
                </c:pt>
                <c:pt idx="31">
                  <c:v>45660</c:v>
                </c:pt>
                <c:pt idx="32">
                  <c:v>45659</c:v>
                </c:pt>
                <c:pt idx="33">
                  <c:v>45657</c:v>
                </c:pt>
                <c:pt idx="34">
                  <c:v>45656</c:v>
                </c:pt>
                <c:pt idx="35">
                  <c:v>45653</c:v>
                </c:pt>
                <c:pt idx="36">
                  <c:v>45652</c:v>
                </c:pt>
                <c:pt idx="37">
                  <c:v>45650</c:v>
                </c:pt>
                <c:pt idx="38">
                  <c:v>45649</c:v>
                </c:pt>
                <c:pt idx="39">
                  <c:v>45646</c:v>
                </c:pt>
                <c:pt idx="40">
                  <c:v>45645</c:v>
                </c:pt>
                <c:pt idx="41">
                  <c:v>45644</c:v>
                </c:pt>
                <c:pt idx="42">
                  <c:v>45643</c:v>
                </c:pt>
                <c:pt idx="43">
                  <c:v>45642</c:v>
                </c:pt>
                <c:pt idx="44">
                  <c:v>45639</c:v>
                </c:pt>
                <c:pt idx="45">
                  <c:v>45638</c:v>
                </c:pt>
                <c:pt idx="46">
                  <c:v>45637</c:v>
                </c:pt>
                <c:pt idx="47">
                  <c:v>45636</c:v>
                </c:pt>
                <c:pt idx="48">
                  <c:v>45635</c:v>
                </c:pt>
                <c:pt idx="49">
                  <c:v>45632</c:v>
                </c:pt>
                <c:pt idx="50">
                  <c:v>45631</c:v>
                </c:pt>
                <c:pt idx="51">
                  <c:v>45630</c:v>
                </c:pt>
                <c:pt idx="52">
                  <c:v>45629</c:v>
                </c:pt>
                <c:pt idx="53">
                  <c:v>45628</c:v>
                </c:pt>
                <c:pt idx="54">
                  <c:v>45625</c:v>
                </c:pt>
                <c:pt idx="55">
                  <c:v>45623</c:v>
                </c:pt>
                <c:pt idx="56">
                  <c:v>45622</c:v>
                </c:pt>
                <c:pt idx="57">
                  <c:v>45621</c:v>
                </c:pt>
                <c:pt idx="58">
                  <c:v>45618</c:v>
                </c:pt>
                <c:pt idx="59">
                  <c:v>45617</c:v>
                </c:pt>
                <c:pt idx="60">
                  <c:v>45616</c:v>
                </c:pt>
                <c:pt idx="61">
                  <c:v>45615</c:v>
                </c:pt>
                <c:pt idx="62">
                  <c:v>45614</c:v>
                </c:pt>
                <c:pt idx="63">
                  <c:v>45611</c:v>
                </c:pt>
                <c:pt idx="64">
                  <c:v>45610</c:v>
                </c:pt>
                <c:pt idx="65">
                  <c:v>45609</c:v>
                </c:pt>
                <c:pt idx="66">
                  <c:v>45608</c:v>
                </c:pt>
                <c:pt idx="67">
                  <c:v>45607</c:v>
                </c:pt>
                <c:pt idx="68">
                  <c:v>45604</c:v>
                </c:pt>
                <c:pt idx="69">
                  <c:v>45603</c:v>
                </c:pt>
                <c:pt idx="70">
                  <c:v>45602</c:v>
                </c:pt>
                <c:pt idx="71">
                  <c:v>45601</c:v>
                </c:pt>
                <c:pt idx="72">
                  <c:v>45600</c:v>
                </c:pt>
                <c:pt idx="73">
                  <c:v>45597</c:v>
                </c:pt>
                <c:pt idx="74">
                  <c:v>45596</c:v>
                </c:pt>
                <c:pt idx="75">
                  <c:v>45595</c:v>
                </c:pt>
                <c:pt idx="76">
                  <c:v>45594</c:v>
                </c:pt>
                <c:pt idx="77">
                  <c:v>45593</c:v>
                </c:pt>
                <c:pt idx="78">
                  <c:v>45590</c:v>
                </c:pt>
                <c:pt idx="79">
                  <c:v>45589</c:v>
                </c:pt>
                <c:pt idx="80">
                  <c:v>45588</c:v>
                </c:pt>
                <c:pt idx="81">
                  <c:v>45587</c:v>
                </c:pt>
                <c:pt idx="82">
                  <c:v>45586</c:v>
                </c:pt>
                <c:pt idx="83">
                  <c:v>45583</c:v>
                </c:pt>
                <c:pt idx="84">
                  <c:v>45582</c:v>
                </c:pt>
                <c:pt idx="85">
                  <c:v>45581</c:v>
                </c:pt>
                <c:pt idx="86">
                  <c:v>45580</c:v>
                </c:pt>
                <c:pt idx="87">
                  <c:v>45579</c:v>
                </c:pt>
                <c:pt idx="88">
                  <c:v>45576</c:v>
                </c:pt>
                <c:pt idx="89">
                  <c:v>45575</c:v>
                </c:pt>
                <c:pt idx="90">
                  <c:v>45574</c:v>
                </c:pt>
                <c:pt idx="91">
                  <c:v>45573</c:v>
                </c:pt>
                <c:pt idx="92">
                  <c:v>45572</c:v>
                </c:pt>
                <c:pt idx="93">
                  <c:v>45569</c:v>
                </c:pt>
                <c:pt idx="94">
                  <c:v>45568</c:v>
                </c:pt>
                <c:pt idx="95">
                  <c:v>45567</c:v>
                </c:pt>
                <c:pt idx="96">
                  <c:v>45566</c:v>
                </c:pt>
                <c:pt idx="97">
                  <c:v>45565</c:v>
                </c:pt>
                <c:pt idx="98">
                  <c:v>45562</c:v>
                </c:pt>
                <c:pt idx="99">
                  <c:v>45561</c:v>
                </c:pt>
                <c:pt idx="100">
                  <c:v>45560</c:v>
                </c:pt>
                <c:pt idx="101">
                  <c:v>45559</c:v>
                </c:pt>
                <c:pt idx="102">
                  <c:v>45558</c:v>
                </c:pt>
                <c:pt idx="103">
                  <c:v>45555</c:v>
                </c:pt>
                <c:pt idx="104">
                  <c:v>45554</c:v>
                </c:pt>
                <c:pt idx="105">
                  <c:v>45553</c:v>
                </c:pt>
                <c:pt idx="106">
                  <c:v>45552</c:v>
                </c:pt>
                <c:pt idx="107">
                  <c:v>45551</c:v>
                </c:pt>
                <c:pt idx="108">
                  <c:v>45548</c:v>
                </c:pt>
                <c:pt idx="109">
                  <c:v>45547</c:v>
                </c:pt>
                <c:pt idx="110">
                  <c:v>45546</c:v>
                </c:pt>
                <c:pt idx="111">
                  <c:v>45545</c:v>
                </c:pt>
                <c:pt idx="112">
                  <c:v>45544</c:v>
                </c:pt>
                <c:pt idx="113">
                  <c:v>45541</c:v>
                </c:pt>
                <c:pt idx="114">
                  <c:v>45540</c:v>
                </c:pt>
                <c:pt idx="115">
                  <c:v>45539</c:v>
                </c:pt>
                <c:pt idx="116">
                  <c:v>45538</c:v>
                </c:pt>
                <c:pt idx="117">
                  <c:v>45534</c:v>
                </c:pt>
                <c:pt idx="118">
                  <c:v>45533</c:v>
                </c:pt>
                <c:pt idx="119">
                  <c:v>45532</c:v>
                </c:pt>
                <c:pt idx="120">
                  <c:v>45531</c:v>
                </c:pt>
                <c:pt idx="121">
                  <c:v>45530</c:v>
                </c:pt>
                <c:pt idx="122">
                  <c:v>45527</c:v>
                </c:pt>
                <c:pt idx="123">
                  <c:v>45526</c:v>
                </c:pt>
                <c:pt idx="124">
                  <c:v>45525</c:v>
                </c:pt>
                <c:pt idx="125">
                  <c:v>45524</c:v>
                </c:pt>
              </c:numCache>
            </c:numRef>
          </c:cat>
          <c:val>
            <c:numRef>
              <c:f>'12'!$Z$3:$Z$128</c:f>
              <c:numCache>
                <c:formatCode>0.00%</c:formatCode>
                <c:ptCount val="126"/>
                <c:pt idx="0">
                  <c:v>8.4592085012718907E-2</c:v>
                </c:pt>
                <c:pt idx="1">
                  <c:v>8.0679302356150187E-2</c:v>
                </c:pt>
                <c:pt idx="2">
                  <c:v>7.9044446881054123E-2</c:v>
                </c:pt>
                <c:pt idx="3">
                  <c:v>7.957606813388797E-2</c:v>
                </c:pt>
                <c:pt idx="4">
                  <c:v>6.6945533860815185E-2</c:v>
                </c:pt>
                <c:pt idx="5">
                  <c:v>4.7463312315306545E-2</c:v>
                </c:pt>
                <c:pt idx="6">
                  <c:v>2.9358065791708726E-2</c:v>
                </c:pt>
                <c:pt idx="7">
                  <c:v>7.761206661607129E-3</c:v>
                </c:pt>
                <c:pt idx="8">
                  <c:v>7.6733486401132679E-3</c:v>
                </c:pt>
                <c:pt idx="9">
                  <c:v>3.1934058973002867E-2</c:v>
                </c:pt>
                <c:pt idx="10">
                  <c:v>2.8713029324784554E-2</c:v>
                </c:pt>
                <c:pt idx="11">
                  <c:v>3.013156073809891E-2</c:v>
                </c:pt>
                <c:pt idx="12">
                  <c:v>9.3413325225733465E-3</c:v>
                </c:pt>
                <c:pt idx="13">
                  <c:v>4.3783649906426192E-2</c:v>
                </c:pt>
                <c:pt idx="14">
                  <c:v>5.0498343941513021E-2</c:v>
                </c:pt>
                <c:pt idx="15">
                  <c:v>5.7920539666928623E-2</c:v>
                </c:pt>
                <c:pt idx="16">
                  <c:v>5.3314359252031124E-2</c:v>
                </c:pt>
                <c:pt idx="17">
                  <c:v>1.742227282142874E-2</c:v>
                </c:pt>
                <c:pt idx="18">
                  <c:v>-1.3863417702140239E-2</c:v>
                </c:pt>
                <c:pt idx="19">
                  <c:v>-9.9211135191416555E-3</c:v>
                </c:pt>
                <c:pt idx="20">
                  <c:v>-9.1613199676511201E-3</c:v>
                </c:pt>
                <c:pt idx="21">
                  <c:v>-1.4492037901548648E-2</c:v>
                </c:pt>
                <c:pt idx="22">
                  <c:v>1.794419350133479E-2</c:v>
                </c:pt>
                <c:pt idx="23">
                  <c:v>1.0437175006269957E-2</c:v>
                </c:pt>
                <c:pt idx="24">
                  <c:v>5.1676150833233271E-2</c:v>
                </c:pt>
                <c:pt idx="25">
                  <c:v>3.2191293701109271E-2</c:v>
                </c:pt>
                <c:pt idx="26">
                  <c:v>3.6980902583673474E-2</c:v>
                </c:pt>
                <c:pt idx="27">
                  <c:v>4.7378874250576679E-2</c:v>
                </c:pt>
                <c:pt idx="28">
                  <c:v>7.1777957613371524E-2</c:v>
                </c:pt>
                <c:pt idx="29">
                  <c:v>6.975696333905114E-2</c:v>
                </c:pt>
                <c:pt idx="30">
                  <c:v>8.1210055425542965E-2</c:v>
                </c:pt>
                <c:pt idx="31">
                  <c:v>7.4493673391798756E-2</c:v>
                </c:pt>
                <c:pt idx="32">
                  <c:v>7.650512703687759E-2</c:v>
                </c:pt>
                <c:pt idx="33">
                  <c:v>0.10309135312161757</c:v>
                </c:pt>
                <c:pt idx="34">
                  <c:v>0.11017426841163511</c:v>
                </c:pt>
                <c:pt idx="35">
                  <c:v>0.1235264429881736</c:v>
                </c:pt>
                <c:pt idx="36">
                  <c:v>0.1368571236762571</c:v>
                </c:pt>
                <c:pt idx="37">
                  <c:v>0.13368632329335814</c:v>
                </c:pt>
                <c:pt idx="38">
                  <c:v>0.12227365341039186</c:v>
                </c:pt>
                <c:pt idx="39">
                  <c:v>0.11921338736856928</c:v>
                </c:pt>
                <c:pt idx="40">
                  <c:v>0.10057240974537006</c:v>
                </c:pt>
                <c:pt idx="41">
                  <c:v>9.3582183627874155E-2</c:v>
                </c:pt>
                <c:pt idx="42">
                  <c:v>0.11523676933613242</c:v>
                </c:pt>
                <c:pt idx="43">
                  <c:v>0.10556413386553874</c:v>
                </c:pt>
                <c:pt idx="44">
                  <c:v>9.3904647252740989E-2</c:v>
                </c:pt>
                <c:pt idx="45">
                  <c:v>9.3219287714534929E-2</c:v>
                </c:pt>
                <c:pt idx="46">
                  <c:v>8.7273269589340938E-2</c:v>
                </c:pt>
                <c:pt idx="47">
                  <c:v>9.2452741371551489E-2</c:v>
                </c:pt>
                <c:pt idx="48">
                  <c:v>8.832752319440719E-2</c:v>
                </c:pt>
                <c:pt idx="49">
                  <c:v>7.2354635143049628E-2</c:v>
                </c:pt>
                <c:pt idx="50">
                  <c:v>7.3177883728278964E-2</c:v>
                </c:pt>
                <c:pt idx="51">
                  <c:v>7.3054439638008103E-2</c:v>
                </c:pt>
                <c:pt idx="52">
                  <c:v>7.1571920732041536E-2</c:v>
                </c:pt>
                <c:pt idx="53">
                  <c:v>5.8880974024084876E-2</c:v>
                </c:pt>
                <c:pt idx="54">
                  <c:v>4.9403422582230877E-2</c:v>
                </c:pt>
                <c:pt idx="55">
                  <c:v>3.923944231177208E-2</c:v>
                </c:pt>
                <c:pt idx="56">
                  <c:v>3.9792645585524145E-2</c:v>
                </c:pt>
                <c:pt idx="57">
                  <c:v>3.0432202825960472E-2</c:v>
                </c:pt>
                <c:pt idx="58">
                  <c:v>1.7465776617141889E-2</c:v>
                </c:pt>
                <c:pt idx="59">
                  <c:v>1.1575578737078072E-2</c:v>
                </c:pt>
                <c:pt idx="60">
                  <c:v>1.3673848435055877E-2</c:v>
                </c:pt>
                <c:pt idx="61">
                  <c:v>1.0524790549323501E-2</c:v>
                </c:pt>
                <c:pt idx="62">
                  <c:v>9.385189286389926E-3</c:v>
                </c:pt>
                <c:pt idx="63">
                  <c:v>-3.9477529147636612E-3</c:v>
                </c:pt>
                <c:pt idx="64">
                  <c:v>1.0261920887349786E-2</c:v>
                </c:pt>
                <c:pt idx="65">
                  <c:v>-3.4145617531048927E-3</c:v>
                </c:pt>
                <c:pt idx="66">
                  <c:v>-7.3758443337446408E-3</c:v>
                </c:pt>
                <c:pt idx="67">
                  <c:v>-7.3758443337446408E-3</c:v>
                </c:pt>
                <c:pt idx="68">
                  <c:v>4.7256353814120709E-3</c:v>
                </c:pt>
                <c:pt idx="69">
                  <c:v>7.0141673194149979E-3</c:v>
                </c:pt>
                <c:pt idx="70">
                  <c:v>-1.4132777973129151E-2</c:v>
                </c:pt>
                <c:pt idx="71">
                  <c:v>-1.0860479739723468E-2</c:v>
                </c:pt>
                <c:pt idx="72">
                  <c:v>-1.7325729216357097E-2</c:v>
                </c:pt>
                <c:pt idx="73">
                  <c:v>-1.3280052566342987E-2</c:v>
                </c:pt>
                <c:pt idx="74">
                  <c:v>8.853474994691829E-5</c:v>
                </c:pt>
                <c:pt idx="75">
                  <c:v>1.8465841922136163E-2</c:v>
                </c:pt>
                <c:pt idx="76">
                  <c:v>3.3861708480782814E-2</c:v>
                </c:pt>
                <c:pt idx="77">
                  <c:v>3.2705564733271679E-2</c:v>
                </c:pt>
                <c:pt idx="78">
                  <c:v>2.4142873918396476E-2</c:v>
                </c:pt>
                <c:pt idx="79">
                  <c:v>2.050634884933808E-2</c:v>
                </c:pt>
                <c:pt idx="80">
                  <c:v>2.1330054269504867E-2</c:v>
                </c:pt>
                <c:pt idx="81">
                  <c:v>4.3190253542640236E-2</c:v>
                </c:pt>
                <c:pt idx="82">
                  <c:v>4.5815482640653105E-2</c:v>
                </c:pt>
                <c:pt idx="83">
                  <c:v>3.9537359024975197E-2</c:v>
                </c:pt>
                <c:pt idx="84">
                  <c:v>2.7335559346746932E-2</c:v>
                </c:pt>
                <c:pt idx="85">
                  <c:v>2.5740490787061102E-2</c:v>
                </c:pt>
                <c:pt idx="86">
                  <c:v>3.4631729052711301E-2</c:v>
                </c:pt>
                <c:pt idx="87">
                  <c:v>2.366741411820962E-2</c:v>
                </c:pt>
                <c:pt idx="88">
                  <c:v>7.3218393434670449E-3</c:v>
                </c:pt>
                <c:pt idx="89">
                  <c:v>1.3848505670675621E-2</c:v>
                </c:pt>
                <c:pt idx="90">
                  <c:v>1.6029151133338315E-2</c:v>
                </c:pt>
                <c:pt idx="91">
                  <c:v>-5.3137316930267423E-4</c:v>
                </c:pt>
                <c:pt idx="92">
                  <c:v>-1.8768145513322267E-2</c:v>
                </c:pt>
                <c:pt idx="93">
                  <c:v>4.020416734413064E-3</c:v>
                </c:pt>
                <c:pt idx="94">
                  <c:v>-9.7439993536506484E-4</c:v>
                </c:pt>
                <c:pt idx="95">
                  <c:v>3.9322294245098498E-3</c:v>
                </c:pt>
                <c:pt idx="96">
                  <c:v>1.4156162505603344E-3</c:v>
                </c:pt>
                <c:pt idx="97">
                  <c:v>3.0990298446516691E-2</c:v>
                </c:pt>
                <c:pt idx="98">
                  <c:v>8.3759967740681292E-3</c:v>
                </c:pt>
                <c:pt idx="99">
                  <c:v>7.1899914956922769E-3</c:v>
                </c:pt>
                <c:pt idx="100">
                  <c:v>2.1226735958507301E-3</c:v>
                </c:pt>
                <c:pt idx="101">
                  <c:v>6.5304913728637271E-3</c:v>
                </c:pt>
                <c:pt idx="102">
                  <c:v>2.5643307004594397E-3</c:v>
                </c:pt>
                <c:pt idx="103">
                  <c:v>1.0174282308791475E-2</c:v>
                </c:pt>
                <c:pt idx="104">
                  <c:v>1.3106001651063938E-2</c:v>
                </c:pt>
                <c:pt idx="105">
                  <c:v>-2.3289153259115271E-2</c:v>
                </c:pt>
                <c:pt idx="106">
                  <c:v>-4.11190120787591E-2</c:v>
                </c:pt>
                <c:pt idx="107">
                  <c:v>-4.328936226458454E-2</c:v>
                </c:pt>
                <c:pt idx="108">
                  <c:v>-1.5121053512888821E-2</c:v>
                </c:pt>
                <c:pt idx="109">
                  <c:v>-1.3908306042401144E-2</c:v>
                </c:pt>
                <c:pt idx="110">
                  <c:v>-1.4402210818622614E-2</c:v>
                </c:pt>
                <c:pt idx="111">
                  <c:v>-2.5920733725171088E-2</c:v>
                </c:pt>
                <c:pt idx="112">
                  <c:v>-2.2292776365090222E-2</c:v>
                </c:pt>
                <c:pt idx="113">
                  <c:v>-2.2700265108192758E-2</c:v>
                </c:pt>
                <c:pt idx="114">
                  <c:v>-1.5660524844080544E-2</c:v>
                </c:pt>
                <c:pt idx="115">
                  <c:v>-2.2564417076648163E-2</c:v>
                </c:pt>
                <c:pt idx="116">
                  <c:v>-1.3908306042401019E-2</c:v>
                </c:pt>
                <c:pt idx="117">
                  <c:v>1.3673848435055987E-2</c:v>
                </c:pt>
                <c:pt idx="118">
                  <c:v>1.7117693247661277E-2</c:v>
                </c:pt>
                <c:pt idx="119">
                  <c:v>2.6526387188850319E-3</c:v>
                </c:pt>
                <c:pt idx="120">
                  <c:v>9.4290441268751191E-3</c:v>
                </c:pt>
                <c:pt idx="121">
                  <c:v>5.6944996840918157E-3</c:v>
                </c:pt>
                <c:pt idx="122">
                  <c:v>4.1967680266435875E-3</c:v>
                </c:pt>
                <c:pt idx="123">
                  <c:v>-6.0388265750742466E-3</c:v>
                </c:pt>
                <c:pt idx="124">
                  <c:v>2.2551912098441188E-3</c:v>
                </c:pt>
                <c:pt idx="125">
                  <c:v>2.7409389396927126E-3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B0-C647-935D-ED886F37B5A4}"/>
            </c:ext>
          </c:extLst>
        </c:ser>
        <c:ser>
          <c:idx val="1"/>
          <c:order val="1"/>
          <c:tx>
            <c:strRef>
              <c:f>'12'!$AA$2</c:f>
              <c:strCache>
                <c:ptCount val="1"/>
                <c:pt idx="0">
                  <c:v>NVDIA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'12'!$Y$3:$Y$128</c:f>
              <c:numCache>
                <c:formatCode>dd/m/yyyy;@</c:formatCode>
                <c:ptCount val="126"/>
                <c:pt idx="0">
                  <c:v>45708</c:v>
                </c:pt>
                <c:pt idx="1">
                  <c:v>45707</c:v>
                </c:pt>
                <c:pt idx="2">
                  <c:v>45706</c:v>
                </c:pt>
                <c:pt idx="3">
                  <c:v>45702</c:v>
                </c:pt>
                <c:pt idx="4">
                  <c:v>45701</c:v>
                </c:pt>
                <c:pt idx="5">
                  <c:v>45700</c:v>
                </c:pt>
                <c:pt idx="6">
                  <c:v>45699</c:v>
                </c:pt>
                <c:pt idx="7">
                  <c:v>45698</c:v>
                </c:pt>
                <c:pt idx="8">
                  <c:v>45695</c:v>
                </c:pt>
                <c:pt idx="9">
                  <c:v>45694</c:v>
                </c:pt>
                <c:pt idx="10">
                  <c:v>45693</c:v>
                </c:pt>
                <c:pt idx="11">
                  <c:v>45692</c:v>
                </c:pt>
                <c:pt idx="12">
                  <c:v>45691</c:v>
                </c:pt>
                <c:pt idx="13">
                  <c:v>45688</c:v>
                </c:pt>
                <c:pt idx="14">
                  <c:v>45687</c:v>
                </c:pt>
                <c:pt idx="15">
                  <c:v>45686</c:v>
                </c:pt>
                <c:pt idx="16">
                  <c:v>45685</c:v>
                </c:pt>
                <c:pt idx="17">
                  <c:v>45684</c:v>
                </c:pt>
                <c:pt idx="18">
                  <c:v>45681</c:v>
                </c:pt>
                <c:pt idx="19">
                  <c:v>45680</c:v>
                </c:pt>
                <c:pt idx="20">
                  <c:v>45679</c:v>
                </c:pt>
                <c:pt idx="21">
                  <c:v>45678</c:v>
                </c:pt>
                <c:pt idx="22">
                  <c:v>45674</c:v>
                </c:pt>
                <c:pt idx="23">
                  <c:v>45673</c:v>
                </c:pt>
                <c:pt idx="24">
                  <c:v>45672</c:v>
                </c:pt>
                <c:pt idx="25">
                  <c:v>45671</c:v>
                </c:pt>
                <c:pt idx="26">
                  <c:v>45670</c:v>
                </c:pt>
                <c:pt idx="27">
                  <c:v>45667</c:v>
                </c:pt>
                <c:pt idx="28">
                  <c:v>45665</c:v>
                </c:pt>
                <c:pt idx="29">
                  <c:v>45664</c:v>
                </c:pt>
                <c:pt idx="30">
                  <c:v>45663</c:v>
                </c:pt>
                <c:pt idx="31">
                  <c:v>45660</c:v>
                </c:pt>
                <c:pt idx="32">
                  <c:v>45659</c:v>
                </c:pt>
                <c:pt idx="33">
                  <c:v>45657</c:v>
                </c:pt>
                <c:pt idx="34">
                  <c:v>45656</c:v>
                </c:pt>
                <c:pt idx="35">
                  <c:v>45653</c:v>
                </c:pt>
                <c:pt idx="36">
                  <c:v>45652</c:v>
                </c:pt>
                <c:pt idx="37">
                  <c:v>45650</c:v>
                </c:pt>
                <c:pt idx="38">
                  <c:v>45649</c:v>
                </c:pt>
                <c:pt idx="39">
                  <c:v>45646</c:v>
                </c:pt>
                <c:pt idx="40">
                  <c:v>45645</c:v>
                </c:pt>
                <c:pt idx="41">
                  <c:v>45644</c:v>
                </c:pt>
                <c:pt idx="42">
                  <c:v>45643</c:v>
                </c:pt>
                <c:pt idx="43">
                  <c:v>45642</c:v>
                </c:pt>
                <c:pt idx="44">
                  <c:v>45639</c:v>
                </c:pt>
                <c:pt idx="45">
                  <c:v>45638</c:v>
                </c:pt>
                <c:pt idx="46">
                  <c:v>45637</c:v>
                </c:pt>
                <c:pt idx="47">
                  <c:v>45636</c:v>
                </c:pt>
                <c:pt idx="48">
                  <c:v>45635</c:v>
                </c:pt>
                <c:pt idx="49">
                  <c:v>45632</c:v>
                </c:pt>
                <c:pt idx="50">
                  <c:v>45631</c:v>
                </c:pt>
                <c:pt idx="51">
                  <c:v>45630</c:v>
                </c:pt>
                <c:pt idx="52">
                  <c:v>45629</c:v>
                </c:pt>
                <c:pt idx="53">
                  <c:v>45628</c:v>
                </c:pt>
                <c:pt idx="54">
                  <c:v>45625</c:v>
                </c:pt>
                <c:pt idx="55">
                  <c:v>45623</c:v>
                </c:pt>
                <c:pt idx="56">
                  <c:v>45622</c:v>
                </c:pt>
                <c:pt idx="57">
                  <c:v>45621</c:v>
                </c:pt>
                <c:pt idx="58">
                  <c:v>45618</c:v>
                </c:pt>
                <c:pt idx="59">
                  <c:v>45617</c:v>
                </c:pt>
                <c:pt idx="60">
                  <c:v>45616</c:v>
                </c:pt>
                <c:pt idx="61">
                  <c:v>45615</c:v>
                </c:pt>
                <c:pt idx="62">
                  <c:v>45614</c:v>
                </c:pt>
                <c:pt idx="63">
                  <c:v>45611</c:v>
                </c:pt>
                <c:pt idx="64">
                  <c:v>45610</c:v>
                </c:pt>
                <c:pt idx="65">
                  <c:v>45609</c:v>
                </c:pt>
                <c:pt idx="66">
                  <c:v>45608</c:v>
                </c:pt>
                <c:pt idx="67">
                  <c:v>45607</c:v>
                </c:pt>
                <c:pt idx="68">
                  <c:v>45604</c:v>
                </c:pt>
                <c:pt idx="69">
                  <c:v>45603</c:v>
                </c:pt>
                <c:pt idx="70">
                  <c:v>45602</c:v>
                </c:pt>
                <c:pt idx="71">
                  <c:v>45601</c:v>
                </c:pt>
                <c:pt idx="72">
                  <c:v>45600</c:v>
                </c:pt>
                <c:pt idx="73">
                  <c:v>45597</c:v>
                </c:pt>
                <c:pt idx="74">
                  <c:v>45596</c:v>
                </c:pt>
                <c:pt idx="75">
                  <c:v>45595</c:v>
                </c:pt>
                <c:pt idx="76">
                  <c:v>45594</c:v>
                </c:pt>
                <c:pt idx="77">
                  <c:v>45593</c:v>
                </c:pt>
                <c:pt idx="78">
                  <c:v>45590</c:v>
                </c:pt>
                <c:pt idx="79">
                  <c:v>45589</c:v>
                </c:pt>
                <c:pt idx="80">
                  <c:v>45588</c:v>
                </c:pt>
                <c:pt idx="81">
                  <c:v>45587</c:v>
                </c:pt>
                <c:pt idx="82">
                  <c:v>45586</c:v>
                </c:pt>
                <c:pt idx="83">
                  <c:v>45583</c:v>
                </c:pt>
                <c:pt idx="84">
                  <c:v>45582</c:v>
                </c:pt>
                <c:pt idx="85">
                  <c:v>45581</c:v>
                </c:pt>
                <c:pt idx="86">
                  <c:v>45580</c:v>
                </c:pt>
                <c:pt idx="87">
                  <c:v>45579</c:v>
                </c:pt>
                <c:pt idx="88">
                  <c:v>45576</c:v>
                </c:pt>
                <c:pt idx="89">
                  <c:v>45575</c:v>
                </c:pt>
                <c:pt idx="90">
                  <c:v>45574</c:v>
                </c:pt>
                <c:pt idx="91">
                  <c:v>45573</c:v>
                </c:pt>
                <c:pt idx="92">
                  <c:v>45572</c:v>
                </c:pt>
                <c:pt idx="93">
                  <c:v>45569</c:v>
                </c:pt>
                <c:pt idx="94">
                  <c:v>45568</c:v>
                </c:pt>
                <c:pt idx="95">
                  <c:v>45567</c:v>
                </c:pt>
                <c:pt idx="96">
                  <c:v>45566</c:v>
                </c:pt>
                <c:pt idx="97">
                  <c:v>45565</c:v>
                </c:pt>
                <c:pt idx="98">
                  <c:v>45562</c:v>
                </c:pt>
                <c:pt idx="99">
                  <c:v>45561</c:v>
                </c:pt>
                <c:pt idx="100">
                  <c:v>45560</c:v>
                </c:pt>
                <c:pt idx="101">
                  <c:v>45559</c:v>
                </c:pt>
                <c:pt idx="102">
                  <c:v>45558</c:v>
                </c:pt>
                <c:pt idx="103">
                  <c:v>45555</c:v>
                </c:pt>
                <c:pt idx="104">
                  <c:v>45554</c:v>
                </c:pt>
                <c:pt idx="105">
                  <c:v>45553</c:v>
                </c:pt>
                <c:pt idx="106">
                  <c:v>45552</c:v>
                </c:pt>
                <c:pt idx="107">
                  <c:v>45551</c:v>
                </c:pt>
                <c:pt idx="108">
                  <c:v>45548</c:v>
                </c:pt>
                <c:pt idx="109">
                  <c:v>45547</c:v>
                </c:pt>
                <c:pt idx="110">
                  <c:v>45546</c:v>
                </c:pt>
                <c:pt idx="111">
                  <c:v>45545</c:v>
                </c:pt>
                <c:pt idx="112">
                  <c:v>45544</c:v>
                </c:pt>
                <c:pt idx="113">
                  <c:v>45541</c:v>
                </c:pt>
                <c:pt idx="114">
                  <c:v>45540</c:v>
                </c:pt>
                <c:pt idx="115">
                  <c:v>45539</c:v>
                </c:pt>
                <c:pt idx="116">
                  <c:v>45538</c:v>
                </c:pt>
                <c:pt idx="117">
                  <c:v>45534</c:v>
                </c:pt>
                <c:pt idx="118">
                  <c:v>45533</c:v>
                </c:pt>
                <c:pt idx="119">
                  <c:v>45532</c:v>
                </c:pt>
                <c:pt idx="120">
                  <c:v>45531</c:v>
                </c:pt>
                <c:pt idx="121">
                  <c:v>45530</c:v>
                </c:pt>
                <c:pt idx="122">
                  <c:v>45527</c:v>
                </c:pt>
                <c:pt idx="123">
                  <c:v>45526</c:v>
                </c:pt>
                <c:pt idx="124">
                  <c:v>45525</c:v>
                </c:pt>
                <c:pt idx="125">
                  <c:v>45524</c:v>
                </c:pt>
              </c:numCache>
            </c:numRef>
          </c:cat>
          <c:val>
            <c:numRef>
              <c:f>'12'!$AA$3:$AA$128</c:f>
              <c:numCache>
                <c:formatCode>0.00%</c:formatCode>
                <c:ptCount val="126"/>
                <c:pt idx="0">
                  <c:v>7.4893377927559165E-2</c:v>
                </c:pt>
                <c:pt idx="1">
                  <c:v>6.8592791465613021E-2</c:v>
                </c:pt>
                <c:pt idx="2">
                  <c:v>6.9813047870842512E-2</c:v>
                </c:pt>
                <c:pt idx="3">
                  <c:v>6.5859763297227369E-2</c:v>
                </c:pt>
                <c:pt idx="4">
                  <c:v>3.9886172159687615E-2</c:v>
                </c:pt>
                <c:pt idx="5">
                  <c:v>8.7310043798921339E-3</c:v>
                </c:pt>
                <c:pt idx="6">
                  <c:v>2.1309786586752432E-2</c:v>
                </c:pt>
                <c:pt idx="7">
                  <c:v>2.709123453343279E-2</c:v>
                </c:pt>
                <c:pt idx="8">
                  <c:v>-1.2315272492453479E-3</c:v>
                </c:pt>
                <c:pt idx="9">
                  <c:v>-1.0205748084755436E-2</c:v>
                </c:pt>
                <c:pt idx="10">
                  <c:v>-4.058163879262159E-2</c:v>
                </c:pt>
                <c:pt idx="11">
                  <c:v>-9.1356467573808664E-2</c:v>
                </c:pt>
                <c:pt idx="12">
                  <c:v>-0.10827072913008969</c:v>
                </c:pt>
                <c:pt idx="13">
                  <c:v>-7.9459544412954608E-2</c:v>
                </c:pt>
                <c:pt idx="14">
                  <c:v>-4.2024640486014245E-2</c:v>
                </c:pt>
                <c:pt idx="15">
                  <c:v>-4.9675171057138909E-2</c:v>
                </c:pt>
                <c:pt idx="16">
                  <c:v>-7.7995684785363562E-3</c:v>
                </c:pt>
                <c:pt idx="17">
                  <c:v>-9.3296823351951108E-2</c:v>
                </c:pt>
                <c:pt idx="18">
                  <c:v>9.2649300144576369E-2</c:v>
                </c:pt>
                <c:pt idx="19">
                  <c:v>0.12439361617497863</c:v>
                </c:pt>
                <c:pt idx="20">
                  <c:v>0.12337421345664107</c:v>
                </c:pt>
                <c:pt idx="21">
                  <c:v>8.0019038754377728E-2</c:v>
                </c:pt>
                <c:pt idx="22">
                  <c:v>5.7615574283453319E-2</c:v>
                </c:pt>
                <c:pt idx="23">
                  <c:v>2.7091234533432706E-2</c:v>
                </c:pt>
                <c:pt idx="24">
                  <c:v>4.6883585898851707E-2</c:v>
                </c:pt>
                <c:pt idx="25">
                  <c:v>1.3447635413803616E-2</c:v>
                </c:pt>
                <c:pt idx="26">
                  <c:v>2.4542507516539275E-2</c:v>
                </c:pt>
                <c:pt idx="27">
                  <c:v>4.4458451511674643E-2</c:v>
                </c:pt>
                <c:pt idx="28">
                  <c:v>7.4893377927558888E-2</c:v>
                </c:pt>
                <c:pt idx="29">
                  <c:v>7.5107472486806437E-2</c:v>
                </c:pt>
                <c:pt idx="30">
                  <c:v>0.1392936052977205</c:v>
                </c:pt>
                <c:pt idx="31">
                  <c:v>0.10553742308570863</c:v>
                </c:pt>
                <c:pt idx="32">
                  <c:v>6.1963092181035205E-2</c:v>
                </c:pt>
                <c:pt idx="33">
                  <c:v>3.2467190137502509E-2</c:v>
                </c:pt>
                <c:pt idx="34">
                  <c:v>5.6016736733561071E-2</c:v>
                </c:pt>
                <c:pt idx="35">
                  <c:v>5.2519465409435799E-2</c:v>
                </c:pt>
                <c:pt idx="36">
                  <c:v>7.3607847112040603E-2</c:v>
                </c:pt>
                <c:pt idx="37">
                  <c:v>7.5678167323240106E-2</c:v>
                </c:pt>
                <c:pt idx="38">
                  <c:v>7.1748046862098347E-2</c:v>
                </c:pt>
                <c:pt idx="39">
                  <c:v>3.5515632960736732E-2</c:v>
                </c:pt>
                <c:pt idx="40">
                  <c:v>5.2171362772879554E-3</c:v>
                </c:pt>
                <c:pt idx="41">
                  <c:v>-8.419964000568176E-3</c:v>
                </c:pt>
                <c:pt idx="42">
                  <c:v>2.9955089797992201E-3</c:v>
                </c:pt>
                <c:pt idx="43">
                  <c:v>1.5267472130789297E-2</c:v>
                </c:pt>
                <c:pt idx="44">
                  <c:v>3.2169282933392551E-2</c:v>
                </c:pt>
                <c:pt idx="45">
                  <c:v>5.4925152736948819E-2</c:v>
                </c:pt>
                <c:pt idx="46">
                  <c:v>6.9167215262552012E-2</c:v>
                </c:pt>
                <c:pt idx="47">
                  <c:v>3.8258712117091198E-2</c:v>
                </c:pt>
                <c:pt idx="48">
                  <c:v>6.5571641131436431E-2</c:v>
                </c:pt>
                <c:pt idx="49">
                  <c:v>9.1386407953995469E-2</c:v>
                </c:pt>
                <c:pt idx="50">
                  <c:v>0.10961299947968489</c:v>
                </c:pt>
                <c:pt idx="51">
                  <c:v>0.11016434339440931</c:v>
                </c:pt>
                <c:pt idx="52">
                  <c:v>7.5963392653182943E-2</c:v>
                </c:pt>
                <c:pt idx="53">
                  <c:v>6.4274063094703321E-2</c:v>
                </c:pt>
                <c:pt idx="54">
                  <c:v>6.1529189946862767E-2</c:v>
                </c:pt>
                <c:pt idx="55">
                  <c:v>4.0255680348498003E-2</c:v>
                </c:pt>
                <c:pt idx="56">
                  <c:v>5.1862363206403007E-2</c:v>
                </c:pt>
                <c:pt idx="57">
                  <c:v>4.5267483291911235E-2</c:v>
                </c:pt>
                <c:pt idx="58">
                  <c:v>8.7940432463398666E-2</c:v>
                </c:pt>
                <c:pt idx="59">
                  <c:v>0.12065071480308236</c:v>
                </c:pt>
                <c:pt idx="60">
                  <c:v>0.1153184626282226</c:v>
                </c:pt>
                <c:pt idx="61">
                  <c:v>0.12296616122029336</c:v>
                </c:pt>
                <c:pt idx="62">
                  <c:v>7.5178827155215885E-2</c:v>
                </c:pt>
                <c:pt idx="63">
                  <c:v>8.8151752155658264E-2</c:v>
                </c:pt>
                <c:pt idx="64">
                  <c:v>0.12126414903149975</c:v>
                </c:pt>
                <c:pt idx="65">
                  <c:v>0.11791977844341549</c:v>
                </c:pt>
                <c:pt idx="66">
                  <c:v>0.13163536553139604</c:v>
                </c:pt>
                <c:pt idx="67">
                  <c:v>0.11099078972244054</c:v>
                </c:pt>
                <c:pt idx="68">
                  <c:v>0.12717469309041493</c:v>
                </c:pt>
                <c:pt idx="69">
                  <c:v>0.13560616187841371</c:v>
                </c:pt>
                <c:pt idx="70">
                  <c:v>0.11339736426723163</c:v>
                </c:pt>
                <c:pt idx="71">
                  <c:v>7.3464908289612829E-2</c:v>
                </c:pt>
                <c:pt idx="72">
                  <c:v>4.5488014773673799E-2</c:v>
                </c:pt>
                <c:pt idx="73">
                  <c:v>4.0698910022593168E-2</c:v>
                </c:pt>
                <c:pt idx="74">
                  <c:v>2.1008536396192372E-2</c:v>
                </c:pt>
                <c:pt idx="75">
                  <c:v>6.9382539146391392E-2</c:v>
                </c:pt>
                <c:pt idx="76">
                  <c:v>8.2996919570968802E-2</c:v>
                </c:pt>
                <c:pt idx="77">
                  <c:v>7.7815376942044767E-2</c:v>
                </c:pt>
                <c:pt idx="78">
                  <c:v>8.5047912192057068E-2</c:v>
                </c:pt>
                <c:pt idx="79">
                  <c:v>7.7032263670969298E-2</c:v>
                </c:pt>
                <c:pt idx="80">
                  <c:v>7.0960165862991878E-2</c:v>
                </c:pt>
                <c:pt idx="81">
                  <c:v>9.9427565850704044E-2</c:v>
                </c:pt>
                <c:pt idx="82">
                  <c:v>0.10026292963057407</c:v>
                </c:pt>
                <c:pt idx="83">
                  <c:v>5.9719234701623117E-2</c:v>
                </c:pt>
                <c:pt idx="84">
                  <c:v>5.1935395888560665E-2</c:v>
                </c:pt>
                <c:pt idx="85">
                  <c:v>4.3059489460447617E-2</c:v>
                </c:pt>
                <c:pt idx="86">
                  <c:v>1.2232568435635069E-2</c:v>
                </c:pt>
                <c:pt idx="87">
                  <c:v>6.0226352472479198E-2</c:v>
                </c:pt>
                <c:pt idx="88">
                  <c:v>3.6257748022625005E-2</c:v>
                </c:pt>
                <c:pt idx="89">
                  <c:v>3.6331929247390989E-2</c:v>
                </c:pt>
                <c:pt idx="90">
                  <c:v>2.0179630128166995E-2</c:v>
                </c:pt>
                <c:pt idx="91">
                  <c:v>2.1987267887834554E-2</c:v>
                </c:pt>
                <c:pt idx="92">
                  <c:v>-1.7694082609000537E-2</c:v>
                </c:pt>
                <c:pt idx="93">
                  <c:v>-3.9860918040703977E-2</c:v>
                </c:pt>
                <c:pt idx="94">
                  <c:v>-5.6570351488393844E-2</c:v>
                </c:pt>
                <c:pt idx="95">
                  <c:v>-8.967225664937914E-2</c:v>
                </c:pt>
                <c:pt idx="96">
                  <c:v>-0.10536051565782589</c:v>
                </c:pt>
                <c:pt idx="97">
                  <c:v>-6.8114136808262213E-2</c:v>
                </c:pt>
                <c:pt idx="98">
                  <c:v>-6.8443571830184027E-2</c:v>
                </c:pt>
                <c:pt idx="99">
                  <c:v>-4.6930356223333719E-2</c:v>
                </c:pt>
                <c:pt idx="100">
                  <c:v>-5.1212326005658809E-2</c:v>
                </c:pt>
                <c:pt idx="101">
                  <c:v>-7.2818862584216215E-2</c:v>
                </c:pt>
                <c:pt idx="102">
                  <c:v>-0.1117053881823773</c:v>
                </c:pt>
                <c:pt idx="103">
                  <c:v>-0.11394425934921718</c:v>
                </c:pt>
                <c:pt idx="104">
                  <c:v>-9.7952128217103723E-2</c:v>
                </c:pt>
                <c:pt idx="105">
                  <c:v>-0.13687764442607459</c:v>
                </c:pt>
                <c:pt idx="106">
                  <c:v>-0.11748500314940602</c:v>
                </c:pt>
                <c:pt idx="107">
                  <c:v>-0.1072426276001904</c:v>
                </c:pt>
                <c:pt idx="108">
                  <c:v>-8.7570974094327639E-2</c:v>
                </c:pt>
                <c:pt idx="109">
                  <c:v>-8.7235178255040666E-2</c:v>
                </c:pt>
                <c:pt idx="110">
                  <c:v>-0.10613004243685459</c:v>
                </c:pt>
                <c:pt idx="111">
                  <c:v>-0.18447772581041966</c:v>
                </c:pt>
                <c:pt idx="112">
                  <c:v>-0.19967119512906734</c:v>
                </c:pt>
                <c:pt idx="113">
                  <c:v>-0.23445731121448293</c:v>
                </c:pt>
                <c:pt idx="114">
                  <c:v>-0.19274492258743386</c:v>
                </c:pt>
                <c:pt idx="115">
                  <c:v>-0.20211618412213406</c:v>
                </c:pt>
                <c:pt idx="116">
                  <c:v>-0.1854032233313625</c:v>
                </c:pt>
                <c:pt idx="117">
                  <c:v>-8.5306537348635164E-2</c:v>
                </c:pt>
                <c:pt idx="118">
                  <c:v>-0.1003304526202578</c:v>
                </c:pt>
                <c:pt idx="119">
                  <c:v>-3.4352581756420607E-2</c:v>
                </c:pt>
                <c:pt idx="120">
                  <c:v>-1.3163178833991403E-2</c:v>
                </c:pt>
                <c:pt idx="121">
                  <c:v>-2.7608397825115191E-2</c:v>
                </c:pt>
                <c:pt idx="122">
                  <c:v>-4.8579345257716705E-3</c:v>
                </c:pt>
                <c:pt idx="123">
                  <c:v>-4.935186035273964E-2</c:v>
                </c:pt>
                <c:pt idx="124">
                  <c:v>-1.1605546120307866E-2</c:v>
                </c:pt>
                <c:pt idx="125">
                  <c:v>-2.1380795024950331E-2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4B0-C647-935D-ED886F37B5A4}"/>
            </c:ext>
          </c:extLst>
        </c:ser>
        <c:ser>
          <c:idx val="2"/>
          <c:order val="2"/>
          <c:tx>
            <c:strRef>
              <c:f>'12'!$AB$2</c:f>
              <c:strCache>
                <c:ptCount val="1"/>
                <c:pt idx="0">
                  <c:v>Tesla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'12'!$Y$3:$Y$128</c:f>
              <c:numCache>
                <c:formatCode>dd/m/yyyy;@</c:formatCode>
                <c:ptCount val="126"/>
                <c:pt idx="0">
                  <c:v>45708</c:v>
                </c:pt>
                <c:pt idx="1">
                  <c:v>45707</c:v>
                </c:pt>
                <c:pt idx="2">
                  <c:v>45706</c:v>
                </c:pt>
                <c:pt idx="3">
                  <c:v>45702</c:v>
                </c:pt>
                <c:pt idx="4">
                  <c:v>45701</c:v>
                </c:pt>
                <c:pt idx="5">
                  <c:v>45700</c:v>
                </c:pt>
                <c:pt idx="6">
                  <c:v>45699</c:v>
                </c:pt>
                <c:pt idx="7">
                  <c:v>45698</c:v>
                </c:pt>
                <c:pt idx="8">
                  <c:v>45695</c:v>
                </c:pt>
                <c:pt idx="9">
                  <c:v>45694</c:v>
                </c:pt>
                <c:pt idx="10">
                  <c:v>45693</c:v>
                </c:pt>
                <c:pt idx="11">
                  <c:v>45692</c:v>
                </c:pt>
                <c:pt idx="12">
                  <c:v>45691</c:v>
                </c:pt>
                <c:pt idx="13">
                  <c:v>45688</c:v>
                </c:pt>
                <c:pt idx="14">
                  <c:v>45687</c:v>
                </c:pt>
                <c:pt idx="15">
                  <c:v>45686</c:v>
                </c:pt>
                <c:pt idx="16">
                  <c:v>45685</c:v>
                </c:pt>
                <c:pt idx="17">
                  <c:v>45684</c:v>
                </c:pt>
                <c:pt idx="18">
                  <c:v>45681</c:v>
                </c:pt>
                <c:pt idx="19">
                  <c:v>45680</c:v>
                </c:pt>
                <c:pt idx="20">
                  <c:v>45679</c:v>
                </c:pt>
                <c:pt idx="21">
                  <c:v>45678</c:v>
                </c:pt>
                <c:pt idx="22">
                  <c:v>45674</c:v>
                </c:pt>
                <c:pt idx="23">
                  <c:v>45673</c:v>
                </c:pt>
                <c:pt idx="24">
                  <c:v>45672</c:v>
                </c:pt>
                <c:pt idx="25">
                  <c:v>45671</c:v>
                </c:pt>
                <c:pt idx="26">
                  <c:v>45670</c:v>
                </c:pt>
                <c:pt idx="27">
                  <c:v>45667</c:v>
                </c:pt>
                <c:pt idx="28">
                  <c:v>45665</c:v>
                </c:pt>
                <c:pt idx="29">
                  <c:v>45664</c:v>
                </c:pt>
                <c:pt idx="30">
                  <c:v>45663</c:v>
                </c:pt>
                <c:pt idx="31">
                  <c:v>45660</c:v>
                </c:pt>
                <c:pt idx="32">
                  <c:v>45659</c:v>
                </c:pt>
                <c:pt idx="33">
                  <c:v>45657</c:v>
                </c:pt>
                <c:pt idx="34">
                  <c:v>45656</c:v>
                </c:pt>
                <c:pt idx="35">
                  <c:v>45653</c:v>
                </c:pt>
                <c:pt idx="36">
                  <c:v>45652</c:v>
                </c:pt>
                <c:pt idx="37">
                  <c:v>45650</c:v>
                </c:pt>
                <c:pt idx="38">
                  <c:v>45649</c:v>
                </c:pt>
                <c:pt idx="39">
                  <c:v>45646</c:v>
                </c:pt>
                <c:pt idx="40">
                  <c:v>45645</c:v>
                </c:pt>
                <c:pt idx="41">
                  <c:v>45644</c:v>
                </c:pt>
                <c:pt idx="42">
                  <c:v>45643</c:v>
                </c:pt>
                <c:pt idx="43">
                  <c:v>45642</c:v>
                </c:pt>
                <c:pt idx="44">
                  <c:v>45639</c:v>
                </c:pt>
                <c:pt idx="45">
                  <c:v>45638</c:v>
                </c:pt>
                <c:pt idx="46">
                  <c:v>45637</c:v>
                </c:pt>
                <c:pt idx="47">
                  <c:v>45636</c:v>
                </c:pt>
                <c:pt idx="48">
                  <c:v>45635</c:v>
                </c:pt>
                <c:pt idx="49">
                  <c:v>45632</c:v>
                </c:pt>
                <c:pt idx="50">
                  <c:v>45631</c:v>
                </c:pt>
                <c:pt idx="51">
                  <c:v>45630</c:v>
                </c:pt>
                <c:pt idx="52">
                  <c:v>45629</c:v>
                </c:pt>
                <c:pt idx="53">
                  <c:v>45628</c:v>
                </c:pt>
                <c:pt idx="54">
                  <c:v>45625</c:v>
                </c:pt>
                <c:pt idx="55">
                  <c:v>45623</c:v>
                </c:pt>
                <c:pt idx="56">
                  <c:v>45622</c:v>
                </c:pt>
                <c:pt idx="57">
                  <c:v>45621</c:v>
                </c:pt>
                <c:pt idx="58">
                  <c:v>45618</c:v>
                </c:pt>
                <c:pt idx="59">
                  <c:v>45617</c:v>
                </c:pt>
                <c:pt idx="60">
                  <c:v>45616</c:v>
                </c:pt>
                <c:pt idx="61">
                  <c:v>45615</c:v>
                </c:pt>
                <c:pt idx="62">
                  <c:v>45614</c:v>
                </c:pt>
                <c:pt idx="63">
                  <c:v>45611</c:v>
                </c:pt>
                <c:pt idx="64">
                  <c:v>45610</c:v>
                </c:pt>
                <c:pt idx="65">
                  <c:v>45609</c:v>
                </c:pt>
                <c:pt idx="66">
                  <c:v>45608</c:v>
                </c:pt>
                <c:pt idx="67">
                  <c:v>45607</c:v>
                </c:pt>
                <c:pt idx="68">
                  <c:v>45604</c:v>
                </c:pt>
                <c:pt idx="69">
                  <c:v>45603</c:v>
                </c:pt>
                <c:pt idx="70">
                  <c:v>45602</c:v>
                </c:pt>
                <c:pt idx="71">
                  <c:v>45601</c:v>
                </c:pt>
                <c:pt idx="72">
                  <c:v>45600</c:v>
                </c:pt>
                <c:pt idx="73">
                  <c:v>45597</c:v>
                </c:pt>
                <c:pt idx="74">
                  <c:v>45596</c:v>
                </c:pt>
                <c:pt idx="75">
                  <c:v>45595</c:v>
                </c:pt>
                <c:pt idx="76">
                  <c:v>45594</c:v>
                </c:pt>
                <c:pt idx="77">
                  <c:v>45593</c:v>
                </c:pt>
                <c:pt idx="78">
                  <c:v>45590</c:v>
                </c:pt>
                <c:pt idx="79">
                  <c:v>45589</c:v>
                </c:pt>
                <c:pt idx="80">
                  <c:v>45588</c:v>
                </c:pt>
                <c:pt idx="81">
                  <c:v>45587</c:v>
                </c:pt>
                <c:pt idx="82">
                  <c:v>45586</c:v>
                </c:pt>
                <c:pt idx="83">
                  <c:v>45583</c:v>
                </c:pt>
                <c:pt idx="84">
                  <c:v>45582</c:v>
                </c:pt>
                <c:pt idx="85">
                  <c:v>45581</c:v>
                </c:pt>
                <c:pt idx="86">
                  <c:v>45580</c:v>
                </c:pt>
                <c:pt idx="87">
                  <c:v>45579</c:v>
                </c:pt>
                <c:pt idx="88">
                  <c:v>45576</c:v>
                </c:pt>
                <c:pt idx="89">
                  <c:v>45575</c:v>
                </c:pt>
                <c:pt idx="90">
                  <c:v>45574</c:v>
                </c:pt>
                <c:pt idx="91">
                  <c:v>45573</c:v>
                </c:pt>
                <c:pt idx="92">
                  <c:v>45572</c:v>
                </c:pt>
                <c:pt idx="93">
                  <c:v>45569</c:v>
                </c:pt>
                <c:pt idx="94">
                  <c:v>45568</c:v>
                </c:pt>
                <c:pt idx="95">
                  <c:v>45567</c:v>
                </c:pt>
                <c:pt idx="96">
                  <c:v>45566</c:v>
                </c:pt>
                <c:pt idx="97">
                  <c:v>45565</c:v>
                </c:pt>
                <c:pt idx="98">
                  <c:v>45562</c:v>
                </c:pt>
                <c:pt idx="99">
                  <c:v>45561</c:v>
                </c:pt>
                <c:pt idx="100">
                  <c:v>45560</c:v>
                </c:pt>
                <c:pt idx="101">
                  <c:v>45559</c:v>
                </c:pt>
                <c:pt idx="102">
                  <c:v>45558</c:v>
                </c:pt>
                <c:pt idx="103">
                  <c:v>45555</c:v>
                </c:pt>
                <c:pt idx="104">
                  <c:v>45554</c:v>
                </c:pt>
                <c:pt idx="105">
                  <c:v>45553</c:v>
                </c:pt>
                <c:pt idx="106">
                  <c:v>45552</c:v>
                </c:pt>
                <c:pt idx="107">
                  <c:v>45551</c:v>
                </c:pt>
                <c:pt idx="108">
                  <c:v>45548</c:v>
                </c:pt>
                <c:pt idx="109">
                  <c:v>45547</c:v>
                </c:pt>
                <c:pt idx="110">
                  <c:v>45546</c:v>
                </c:pt>
                <c:pt idx="111">
                  <c:v>45545</c:v>
                </c:pt>
                <c:pt idx="112">
                  <c:v>45544</c:v>
                </c:pt>
                <c:pt idx="113">
                  <c:v>45541</c:v>
                </c:pt>
                <c:pt idx="114">
                  <c:v>45540</c:v>
                </c:pt>
                <c:pt idx="115">
                  <c:v>45539</c:v>
                </c:pt>
                <c:pt idx="116">
                  <c:v>45538</c:v>
                </c:pt>
                <c:pt idx="117">
                  <c:v>45534</c:v>
                </c:pt>
                <c:pt idx="118">
                  <c:v>45533</c:v>
                </c:pt>
                <c:pt idx="119">
                  <c:v>45532</c:v>
                </c:pt>
                <c:pt idx="120">
                  <c:v>45531</c:v>
                </c:pt>
                <c:pt idx="121">
                  <c:v>45530</c:v>
                </c:pt>
                <c:pt idx="122">
                  <c:v>45527</c:v>
                </c:pt>
                <c:pt idx="123">
                  <c:v>45526</c:v>
                </c:pt>
                <c:pt idx="124">
                  <c:v>45525</c:v>
                </c:pt>
                <c:pt idx="125">
                  <c:v>45524</c:v>
                </c:pt>
              </c:numCache>
            </c:numRef>
          </c:cat>
          <c:val>
            <c:numRef>
              <c:f>'12'!$AB$3:$AB$128</c:f>
              <c:numCache>
                <c:formatCode>0.00%</c:formatCode>
                <c:ptCount val="126"/>
                <c:pt idx="0">
                  <c:v>0.46451084158487199</c:v>
                </c:pt>
                <c:pt idx="1">
                  <c:v>0.48174300123633906</c:v>
                </c:pt>
                <c:pt idx="2">
                  <c:v>0.46369222218304301</c:v>
                </c:pt>
                <c:pt idx="3">
                  <c:v>0.46856581447610907</c:v>
                </c:pt>
                <c:pt idx="4">
                  <c:v>0.46884680017578584</c:v>
                </c:pt>
                <c:pt idx="5">
                  <c:v>0.41271248917918796</c:v>
                </c:pt>
                <c:pt idx="6">
                  <c:v>0.38862146077861154</c:v>
                </c:pt>
                <c:pt idx="7">
                  <c:v>0.45410131954078359</c:v>
                </c:pt>
                <c:pt idx="8">
                  <c:v>0.4846785595769541</c:v>
                </c:pt>
                <c:pt idx="9">
                  <c:v>0.5191956694119072</c:v>
                </c:pt>
                <c:pt idx="10">
                  <c:v>0.52942845282259343</c:v>
                </c:pt>
                <c:pt idx="11">
                  <c:v>0.56588203348645283</c:v>
                </c:pt>
                <c:pt idx="12">
                  <c:v>0.54389349469309589</c:v>
                </c:pt>
                <c:pt idx="13">
                  <c:v>0.59698354758759153</c:v>
                </c:pt>
                <c:pt idx="14">
                  <c:v>0.58624892507620163</c:v>
                </c:pt>
                <c:pt idx="15">
                  <c:v>0.55792100284445434</c:v>
                </c:pt>
                <c:pt idx="16">
                  <c:v>0.5807627332279679</c:v>
                </c:pt>
                <c:pt idx="17">
                  <c:v>0.57839866593308742</c:v>
                </c:pt>
                <c:pt idx="18">
                  <c:v>0.60186533444686441</c:v>
                </c:pt>
                <c:pt idx="19">
                  <c:v>0.61602987721551516</c:v>
                </c:pt>
                <c:pt idx="20">
                  <c:v>0.62262816820334899</c:v>
                </c:pt>
                <c:pt idx="21">
                  <c:v>0.64398315879895596</c:v>
                </c:pt>
                <c:pt idx="22">
                  <c:v>0.64969698978568013</c:v>
                </c:pt>
                <c:pt idx="23">
                  <c:v>0.61951571952520113</c:v>
                </c:pt>
                <c:pt idx="24">
                  <c:v>0.6537217050649774</c:v>
                </c:pt>
                <c:pt idx="25">
                  <c:v>0.57640751204464502</c:v>
                </c:pt>
                <c:pt idx="26">
                  <c:v>0.5937901198635066</c:v>
                </c:pt>
                <c:pt idx="27">
                  <c:v>0.57231194317990797</c:v>
                </c:pt>
                <c:pt idx="28">
                  <c:v>0.57281847748310988</c:v>
                </c:pt>
                <c:pt idx="29">
                  <c:v>0.57134882056078695</c:v>
                </c:pt>
                <c:pt idx="30">
                  <c:v>0.61279948445208876</c:v>
                </c:pt>
                <c:pt idx="31">
                  <c:v>0.61131437784795462</c:v>
                </c:pt>
                <c:pt idx="32">
                  <c:v>0.53235934144780916</c:v>
                </c:pt>
                <c:pt idx="33">
                  <c:v>0.59510338276673991</c:v>
                </c:pt>
                <c:pt idx="34">
                  <c:v>0.62815357504427416</c:v>
                </c:pt>
                <c:pt idx="35">
                  <c:v>0.66172286418477066</c:v>
                </c:pt>
                <c:pt idx="36">
                  <c:v>0.71246812351912125</c:v>
                </c:pt>
                <c:pt idx="37">
                  <c:v>0.73025539096118675</c:v>
                </c:pt>
                <c:pt idx="38">
                  <c:v>0.65926420778420891</c:v>
                </c:pt>
                <c:pt idx="39">
                  <c:v>0.63685996419635549</c:v>
                </c:pt>
                <c:pt idx="40">
                  <c:v>0.67211669846539024</c:v>
                </c:pt>
                <c:pt idx="41">
                  <c:v>0.68115476067360858</c:v>
                </c:pt>
                <c:pt idx="42">
                  <c:v>0.76757901754622149</c:v>
                </c:pt>
                <c:pt idx="43">
                  <c:v>0.73185487255151283</c:v>
                </c:pt>
                <c:pt idx="44">
                  <c:v>0.67225425004745021</c:v>
                </c:pt>
                <c:pt idx="45">
                  <c:v>0.62980526121646541</c:v>
                </c:pt>
                <c:pt idx="46">
                  <c:v>0.6456324688189351</c:v>
                </c:pt>
                <c:pt idx="47">
                  <c:v>0.58802111219370634</c:v>
                </c:pt>
                <c:pt idx="48">
                  <c:v>0.5596927554167006</c:v>
                </c:pt>
                <c:pt idx="49">
                  <c:v>0.55822935930696493</c:v>
                </c:pt>
                <c:pt idx="50">
                  <c:v>0.50620829927651778</c:v>
                </c:pt>
                <c:pt idx="51">
                  <c:v>0.47442205940976445</c:v>
                </c:pt>
                <c:pt idx="52">
                  <c:v>0.45606671218369177</c:v>
                </c:pt>
                <c:pt idx="53">
                  <c:v>0.47207247370184385</c:v>
                </c:pt>
                <c:pt idx="54">
                  <c:v>0.43809270049405258</c:v>
                </c:pt>
                <c:pt idx="55">
                  <c:v>0.40189672793297765</c:v>
                </c:pt>
                <c:pt idx="56">
                  <c:v>0.41781076029271624</c:v>
                </c:pt>
                <c:pt idx="57">
                  <c:v>0.4188745587441508</c:v>
                </c:pt>
                <c:pt idx="58">
                  <c:v>0.45930544338767726</c:v>
                </c:pt>
                <c:pt idx="59">
                  <c:v>0.42197085598510825</c:v>
                </c:pt>
                <c:pt idx="60">
                  <c:v>0.4289830753676836</c:v>
                </c:pt>
                <c:pt idx="61">
                  <c:v>0.44052339791166989</c:v>
                </c:pt>
                <c:pt idx="62">
                  <c:v>0.41931747431692085</c:v>
                </c:pt>
                <c:pt idx="63">
                  <c:v>0.36465309118819728</c:v>
                </c:pt>
                <c:pt idx="64">
                  <c:v>0.33445614574076232</c:v>
                </c:pt>
                <c:pt idx="65">
                  <c:v>0.39390428570708885</c:v>
                </c:pt>
                <c:pt idx="66">
                  <c:v>0.38859101891495762</c:v>
                </c:pt>
                <c:pt idx="67">
                  <c:v>0.45201777733740506</c:v>
                </c:pt>
                <c:pt idx="68">
                  <c:v>0.36621086948869691</c:v>
                </c:pt>
                <c:pt idx="69">
                  <c:v>0.28751368543065509</c:v>
                </c:pt>
                <c:pt idx="70">
                  <c:v>0.25888368953109836</c:v>
                </c:pt>
                <c:pt idx="71">
                  <c:v>0.12128901534325767</c:v>
                </c:pt>
                <c:pt idx="72">
                  <c:v>8.6487413116178788E-2</c:v>
                </c:pt>
                <c:pt idx="73">
                  <c:v>0.11145719480758538</c:v>
                </c:pt>
                <c:pt idx="74">
                  <c:v>0.11494536064415958</c:v>
                </c:pt>
                <c:pt idx="75">
                  <c:v>0.14529849886553992</c:v>
                </c:pt>
                <c:pt idx="76">
                  <c:v>0.15291839378099373</c:v>
                </c:pt>
                <c:pt idx="77">
                  <c:v>0.16437379939811414</c:v>
                </c:pt>
                <c:pt idx="78">
                  <c:v>0.18950207283202164</c:v>
                </c:pt>
                <c:pt idx="79">
                  <c:v>0.15661070566812124</c:v>
                </c:pt>
                <c:pt idx="80">
                  <c:v>-4.1576215056020369E-2</c:v>
                </c:pt>
                <c:pt idx="81">
                  <c:v>-2.155793850563311E-2</c:v>
                </c:pt>
                <c:pt idx="82">
                  <c:v>-1.7528813509149994E-2</c:v>
                </c:pt>
                <c:pt idx="83">
                  <c:v>-9.1110638833636088E-3</c:v>
                </c:pt>
                <c:pt idx="84">
                  <c:v>-8.2505370973191272E-3</c:v>
                </c:pt>
                <c:pt idx="85">
                  <c:v>-6.260576692100386E-3</c:v>
                </c:pt>
                <c:pt idx="86">
                  <c:v>-1.4244288864808705E-2</c:v>
                </c:pt>
                <c:pt idx="87">
                  <c:v>-1.6113320475839257E-2</c:v>
                </c:pt>
                <c:pt idx="88">
                  <c:v>-2.2338166647194097E-2</c:v>
                </c:pt>
                <c:pt idx="89">
                  <c:v>6.9585368339813436E-2</c:v>
                </c:pt>
                <c:pt idx="90">
                  <c:v>7.9089003705577018E-2</c:v>
                </c:pt>
                <c:pt idx="91">
                  <c:v>9.3299931768872371E-2</c:v>
                </c:pt>
                <c:pt idx="92">
                  <c:v>7.817591324618825E-2</c:v>
                </c:pt>
                <c:pt idx="93">
                  <c:v>0.11586548952711218</c:v>
                </c:pt>
                <c:pt idx="94">
                  <c:v>7.7469771863962048E-2</c:v>
                </c:pt>
                <c:pt idx="95">
                  <c:v>0.11161783737821213</c:v>
                </c:pt>
                <c:pt idx="96">
                  <c:v>0.14712172415093602</c:v>
                </c:pt>
                <c:pt idx="97">
                  <c:v>0.16101591476094951</c:v>
                </c:pt>
                <c:pt idx="98">
                  <c:v>0.1565339213935027</c:v>
                </c:pt>
                <c:pt idx="99">
                  <c:v>0.13228465672046849</c:v>
                </c:pt>
                <c:pt idx="100">
                  <c:v>0.14323852573294063</c:v>
                </c:pt>
                <c:pt idx="101">
                  <c:v>0.13248131742239433</c:v>
                </c:pt>
                <c:pt idx="102">
                  <c:v>0.11554554071619204</c:v>
                </c:pt>
                <c:pt idx="103">
                  <c:v>6.7405165388257013E-2</c:v>
                </c:pt>
                <c:pt idx="104">
                  <c:v>9.0924925533944753E-2</c:v>
                </c:pt>
                <c:pt idx="105">
                  <c:v>1.9915309700941745E-2</c:v>
                </c:pt>
                <c:pt idx="106">
                  <c:v>2.2859913757959954E-2</c:v>
                </c:pt>
                <c:pt idx="107">
                  <c:v>1.8065007397639238E-2</c:v>
                </c:pt>
                <c:pt idx="108">
                  <c:v>3.3424007113870252E-2</c:v>
                </c:pt>
                <c:pt idx="109">
                  <c:v>3.1337503422760114E-2</c:v>
                </c:pt>
                <c:pt idx="110">
                  <c:v>2.4000264758728875E-2</c:v>
                </c:pt>
                <c:pt idx="111">
                  <c:v>1.537155174566545E-2</c:v>
                </c:pt>
                <c:pt idx="112">
                  <c:v>-2.9387750061457781E-2</c:v>
                </c:pt>
                <c:pt idx="113">
                  <c:v>-5.533768393693328E-2</c:v>
                </c:pt>
                <c:pt idx="114">
                  <c:v>3.2902789189547893E-2</c:v>
                </c:pt>
                <c:pt idx="115">
                  <c:v>-1.4973251492196193E-2</c:v>
                </c:pt>
                <c:pt idx="116">
                  <c:v>-5.5954777446179549E-2</c:v>
                </c:pt>
                <c:pt idx="117">
                  <c:v>-3.9425475494968852E-2</c:v>
                </c:pt>
                <c:pt idx="118">
                  <c:v>-7.6680907963296477E-2</c:v>
                </c:pt>
                <c:pt idx="119">
                  <c:v>-7.9253537588875572E-2</c:v>
                </c:pt>
                <c:pt idx="120">
                  <c:v>-6.257684495049777E-2</c:v>
                </c:pt>
                <c:pt idx="121">
                  <c:v>-4.363778163914124E-2</c:v>
                </c:pt>
                <c:pt idx="122">
                  <c:v>-1.0834342165710123E-2</c:v>
                </c:pt>
                <c:pt idx="123">
                  <c:v>-5.566991773765903E-2</c:v>
                </c:pt>
                <c:pt idx="124">
                  <c:v>2.4664242642908358E-3</c:v>
                </c:pt>
                <c:pt idx="125">
                  <c:v>-7.3002892826542036E-3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4B0-C647-935D-ED886F37B5A4}"/>
            </c:ext>
          </c:extLst>
        </c:ser>
        <c:ser>
          <c:idx val="3"/>
          <c:order val="3"/>
          <c:tx>
            <c:strRef>
              <c:f>'12'!$AC$2</c:f>
              <c:strCache>
                <c:ptCount val="1"/>
                <c:pt idx="0">
                  <c:v>.SP500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'12'!$Y$3:$Y$128</c:f>
              <c:numCache>
                <c:formatCode>dd/m/yyyy;@</c:formatCode>
                <c:ptCount val="126"/>
                <c:pt idx="0">
                  <c:v>45708</c:v>
                </c:pt>
                <c:pt idx="1">
                  <c:v>45707</c:v>
                </c:pt>
                <c:pt idx="2">
                  <c:v>45706</c:v>
                </c:pt>
                <c:pt idx="3">
                  <c:v>45702</c:v>
                </c:pt>
                <c:pt idx="4">
                  <c:v>45701</c:v>
                </c:pt>
                <c:pt idx="5">
                  <c:v>45700</c:v>
                </c:pt>
                <c:pt idx="6">
                  <c:v>45699</c:v>
                </c:pt>
                <c:pt idx="7">
                  <c:v>45698</c:v>
                </c:pt>
                <c:pt idx="8">
                  <c:v>45695</c:v>
                </c:pt>
                <c:pt idx="9">
                  <c:v>45694</c:v>
                </c:pt>
                <c:pt idx="10">
                  <c:v>45693</c:v>
                </c:pt>
                <c:pt idx="11">
                  <c:v>45692</c:v>
                </c:pt>
                <c:pt idx="12">
                  <c:v>45691</c:v>
                </c:pt>
                <c:pt idx="13">
                  <c:v>45688</c:v>
                </c:pt>
                <c:pt idx="14">
                  <c:v>45687</c:v>
                </c:pt>
                <c:pt idx="15">
                  <c:v>45686</c:v>
                </c:pt>
                <c:pt idx="16">
                  <c:v>45685</c:v>
                </c:pt>
                <c:pt idx="17">
                  <c:v>45684</c:v>
                </c:pt>
                <c:pt idx="18">
                  <c:v>45681</c:v>
                </c:pt>
                <c:pt idx="19">
                  <c:v>45680</c:v>
                </c:pt>
                <c:pt idx="20">
                  <c:v>45679</c:v>
                </c:pt>
                <c:pt idx="21">
                  <c:v>45678</c:v>
                </c:pt>
                <c:pt idx="22">
                  <c:v>45674</c:v>
                </c:pt>
                <c:pt idx="23">
                  <c:v>45673</c:v>
                </c:pt>
                <c:pt idx="24">
                  <c:v>45672</c:v>
                </c:pt>
                <c:pt idx="25">
                  <c:v>45671</c:v>
                </c:pt>
                <c:pt idx="26">
                  <c:v>45670</c:v>
                </c:pt>
                <c:pt idx="27">
                  <c:v>45667</c:v>
                </c:pt>
                <c:pt idx="28">
                  <c:v>45665</c:v>
                </c:pt>
                <c:pt idx="29">
                  <c:v>45664</c:v>
                </c:pt>
                <c:pt idx="30">
                  <c:v>45663</c:v>
                </c:pt>
                <c:pt idx="31">
                  <c:v>45660</c:v>
                </c:pt>
                <c:pt idx="32">
                  <c:v>45659</c:v>
                </c:pt>
                <c:pt idx="33">
                  <c:v>45657</c:v>
                </c:pt>
                <c:pt idx="34">
                  <c:v>45656</c:v>
                </c:pt>
                <c:pt idx="35">
                  <c:v>45653</c:v>
                </c:pt>
                <c:pt idx="36">
                  <c:v>45652</c:v>
                </c:pt>
                <c:pt idx="37">
                  <c:v>45650</c:v>
                </c:pt>
                <c:pt idx="38">
                  <c:v>45649</c:v>
                </c:pt>
                <c:pt idx="39">
                  <c:v>45646</c:v>
                </c:pt>
                <c:pt idx="40">
                  <c:v>45645</c:v>
                </c:pt>
                <c:pt idx="41">
                  <c:v>45644</c:v>
                </c:pt>
                <c:pt idx="42">
                  <c:v>45643</c:v>
                </c:pt>
                <c:pt idx="43">
                  <c:v>45642</c:v>
                </c:pt>
                <c:pt idx="44">
                  <c:v>45639</c:v>
                </c:pt>
                <c:pt idx="45">
                  <c:v>45638</c:v>
                </c:pt>
                <c:pt idx="46">
                  <c:v>45637</c:v>
                </c:pt>
                <c:pt idx="47">
                  <c:v>45636</c:v>
                </c:pt>
                <c:pt idx="48">
                  <c:v>45635</c:v>
                </c:pt>
                <c:pt idx="49">
                  <c:v>45632</c:v>
                </c:pt>
                <c:pt idx="50">
                  <c:v>45631</c:v>
                </c:pt>
                <c:pt idx="51">
                  <c:v>45630</c:v>
                </c:pt>
                <c:pt idx="52">
                  <c:v>45629</c:v>
                </c:pt>
                <c:pt idx="53">
                  <c:v>45628</c:v>
                </c:pt>
                <c:pt idx="54">
                  <c:v>45625</c:v>
                </c:pt>
                <c:pt idx="55">
                  <c:v>45623</c:v>
                </c:pt>
                <c:pt idx="56">
                  <c:v>45622</c:v>
                </c:pt>
                <c:pt idx="57">
                  <c:v>45621</c:v>
                </c:pt>
                <c:pt idx="58">
                  <c:v>45618</c:v>
                </c:pt>
                <c:pt idx="59">
                  <c:v>45617</c:v>
                </c:pt>
                <c:pt idx="60">
                  <c:v>45616</c:v>
                </c:pt>
                <c:pt idx="61">
                  <c:v>45615</c:v>
                </c:pt>
                <c:pt idx="62">
                  <c:v>45614</c:v>
                </c:pt>
                <c:pt idx="63">
                  <c:v>45611</c:v>
                </c:pt>
                <c:pt idx="64">
                  <c:v>45610</c:v>
                </c:pt>
                <c:pt idx="65">
                  <c:v>45609</c:v>
                </c:pt>
                <c:pt idx="66">
                  <c:v>45608</c:v>
                </c:pt>
                <c:pt idx="67">
                  <c:v>45607</c:v>
                </c:pt>
                <c:pt idx="68">
                  <c:v>45604</c:v>
                </c:pt>
                <c:pt idx="69">
                  <c:v>45603</c:v>
                </c:pt>
                <c:pt idx="70">
                  <c:v>45602</c:v>
                </c:pt>
                <c:pt idx="71">
                  <c:v>45601</c:v>
                </c:pt>
                <c:pt idx="72">
                  <c:v>45600</c:v>
                </c:pt>
                <c:pt idx="73">
                  <c:v>45597</c:v>
                </c:pt>
                <c:pt idx="74">
                  <c:v>45596</c:v>
                </c:pt>
                <c:pt idx="75">
                  <c:v>45595</c:v>
                </c:pt>
                <c:pt idx="76">
                  <c:v>45594</c:v>
                </c:pt>
                <c:pt idx="77">
                  <c:v>45593</c:v>
                </c:pt>
                <c:pt idx="78">
                  <c:v>45590</c:v>
                </c:pt>
                <c:pt idx="79">
                  <c:v>45589</c:v>
                </c:pt>
                <c:pt idx="80">
                  <c:v>45588</c:v>
                </c:pt>
                <c:pt idx="81">
                  <c:v>45587</c:v>
                </c:pt>
                <c:pt idx="82">
                  <c:v>45586</c:v>
                </c:pt>
                <c:pt idx="83">
                  <c:v>45583</c:v>
                </c:pt>
                <c:pt idx="84">
                  <c:v>45582</c:v>
                </c:pt>
                <c:pt idx="85">
                  <c:v>45581</c:v>
                </c:pt>
                <c:pt idx="86">
                  <c:v>45580</c:v>
                </c:pt>
                <c:pt idx="87">
                  <c:v>45579</c:v>
                </c:pt>
                <c:pt idx="88">
                  <c:v>45576</c:v>
                </c:pt>
                <c:pt idx="89">
                  <c:v>45575</c:v>
                </c:pt>
                <c:pt idx="90">
                  <c:v>45574</c:v>
                </c:pt>
                <c:pt idx="91">
                  <c:v>45573</c:v>
                </c:pt>
                <c:pt idx="92">
                  <c:v>45572</c:v>
                </c:pt>
                <c:pt idx="93">
                  <c:v>45569</c:v>
                </c:pt>
                <c:pt idx="94">
                  <c:v>45568</c:v>
                </c:pt>
                <c:pt idx="95">
                  <c:v>45567</c:v>
                </c:pt>
                <c:pt idx="96">
                  <c:v>45566</c:v>
                </c:pt>
                <c:pt idx="97">
                  <c:v>45565</c:v>
                </c:pt>
                <c:pt idx="98">
                  <c:v>45562</c:v>
                </c:pt>
                <c:pt idx="99">
                  <c:v>45561</c:v>
                </c:pt>
                <c:pt idx="100">
                  <c:v>45560</c:v>
                </c:pt>
                <c:pt idx="101">
                  <c:v>45559</c:v>
                </c:pt>
                <c:pt idx="102">
                  <c:v>45558</c:v>
                </c:pt>
                <c:pt idx="103">
                  <c:v>45555</c:v>
                </c:pt>
                <c:pt idx="104">
                  <c:v>45554</c:v>
                </c:pt>
                <c:pt idx="105">
                  <c:v>45553</c:v>
                </c:pt>
                <c:pt idx="106">
                  <c:v>45552</c:v>
                </c:pt>
                <c:pt idx="107">
                  <c:v>45551</c:v>
                </c:pt>
                <c:pt idx="108">
                  <c:v>45548</c:v>
                </c:pt>
                <c:pt idx="109">
                  <c:v>45547</c:v>
                </c:pt>
                <c:pt idx="110">
                  <c:v>45546</c:v>
                </c:pt>
                <c:pt idx="111">
                  <c:v>45545</c:v>
                </c:pt>
                <c:pt idx="112">
                  <c:v>45544</c:v>
                </c:pt>
                <c:pt idx="113">
                  <c:v>45541</c:v>
                </c:pt>
                <c:pt idx="114">
                  <c:v>45540</c:v>
                </c:pt>
                <c:pt idx="115">
                  <c:v>45539</c:v>
                </c:pt>
                <c:pt idx="116">
                  <c:v>45538</c:v>
                </c:pt>
                <c:pt idx="117">
                  <c:v>45534</c:v>
                </c:pt>
                <c:pt idx="118">
                  <c:v>45533</c:v>
                </c:pt>
                <c:pt idx="119">
                  <c:v>45532</c:v>
                </c:pt>
                <c:pt idx="120">
                  <c:v>45531</c:v>
                </c:pt>
                <c:pt idx="121">
                  <c:v>45530</c:v>
                </c:pt>
                <c:pt idx="122">
                  <c:v>45527</c:v>
                </c:pt>
                <c:pt idx="123">
                  <c:v>45526</c:v>
                </c:pt>
                <c:pt idx="124">
                  <c:v>45525</c:v>
                </c:pt>
                <c:pt idx="125">
                  <c:v>45524</c:v>
                </c:pt>
              </c:numCache>
            </c:numRef>
          </c:cat>
          <c:val>
            <c:numRef>
              <c:f>'12'!$AC$3:$AC$128</c:f>
              <c:numCache>
                <c:formatCode>0.00%</c:formatCode>
                <c:ptCount val="126"/>
                <c:pt idx="0">
                  <c:v>8.6918653586591343E-2</c:v>
                </c:pt>
                <c:pt idx="1">
                  <c:v>9.1262488645126455E-2</c:v>
                </c:pt>
                <c:pt idx="2">
                  <c:v>8.8888638198760181E-2</c:v>
                </c:pt>
                <c:pt idx="3">
                  <c:v>8.6446259194093794E-2</c:v>
                </c:pt>
                <c:pt idx="4">
                  <c:v>8.6518231505537724E-2</c:v>
                </c:pt>
                <c:pt idx="5">
                  <c:v>7.6145228879207466E-2</c:v>
                </c:pt>
                <c:pt idx="6">
                  <c:v>7.8873837270918457E-2</c:v>
                </c:pt>
                <c:pt idx="7">
                  <c:v>7.8534107704941597E-2</c:v>
                </c:pt>
                <c:pt idx="8">
                  <c:v>7.1843949623071196E-2</c:v>
                </c:pt>
                <c:pt idx="9">
                  <c:v>8.1353135919009653E-2</c:v>
                </c:pt>
                <c:pt idx="10">
                  <c:v>7.7715880189135861E-2</c:v>
                </c:pt>
                <c:pt idx="11">
                  <c:v>7.3814246740051631E-2</c:v>
                </c:pt>
                <c:pt idx="12">
                  <c:v>6.661537926480568E-2</c:v>
                </c:pt>
                <c:pt idx="13">
                  <c:v>7.4252831215255596E-2</c:v>
                </c:pt>
                <c:pt idx="14">
                  <c:v>7.9313832463062048E-2</c:v>
                </c:pt>
                <c:pt idx="15">
                  <c:v>7.4051768905577423E-2</c:v>
                </c:pt>
                <c:pt idx="16">
                  <c:v>7.8741291699408619E-2</c:v>
                </c:pt>
                <c:pt idx="17">
                  <c:v>6.9565282236768181E-2</c:v>
                </c:pt>
                <c:pt idx="18">
                  <c:v>8.4254258045019556E-2</c:v>
                </c:pt>
                <c:pt idx="19">
                  <c:v>8.7112438812005782E-2</c:v>
                </c:pt>
                <c:pt idx="20">
                  <c:v>8.1813532696469501E-2</c:v>
                </c:pt>
                <c:pt idx="21">
                  <c:v>7.5694744990634277E-2</c:v>
                </c:pt>
                <c:pt idx="22">
                  <c:v>6.6965184856740953E-2</c:v>
                </c:pt>
                <c:pt idx="23">
                  <c:v>5.7023059364484319E-2</c:v>
                </c:pt>
                <c:pt idx="24">
                  <c:v>5.9138031791887841E-2</c:v>
                </c:pt>
                <c:pt idx="25">
                  <c:v>4.0990833733042131E-2</c:v>
                </c:pt>
                <c:pt idx="26">
                  <c:v>3.9844720703235206E-2</c:v>
                </c:pt>
                <c:pt idx="27">
                  <c:v>3.8271661355737834E-2</c:v>
                </c:pt>
                <c:pt idx="28">
                  <c:v>5.3802178877979862E-2</c:v>
                </c:pt>
                <c:pt idx="29">
                  <c:v>5.2243578260276563E-2</c:v>
                </c:pt>
                <c:pt idx="30">
                  <c:v>6.3408694553623246E-2</c:v>
                </c:pt>
                <c:pt idx="31">
                  <c:v>5.7887046081992632E-2</c:v>
                </c:pt>
                <c:pt idx="32">
                  <c:v>4.5369559628710761E-2</c:v>
                </c:pt>
                <c:pt idx="33">
                  <c:v>4.7595279851259373E-2</c:v>
                </c:pt>
                <c:pt idx="34">
                  <c:v>5.1888939468825779E-2</c:v>
                </c:pt>
                <c:pt idx="35">
                  <c:v>6.2648972593152955E-2</c:v>
                </c:pt>
                <c:pt idx="36">
                  <c:v>7.376682828841391E-2</c:v>
                </c:pt>
                <c:pt idx="37">
                  <c:v>7.4171659491529568E-2</c:v>
                </c:pt>
                <c:pt idx="38">
                  <c:v>6.3190709599044353E-2</c:v>
                </c:pt>
                <c:pt idx="39">
                  <c:v>5.5929312075486418E-2</c:v>
                </c:pt>
                <c:pt idx="40">
                  <c:v>4.5118307634344955E-2</c:v>
                </c:pt>
                <c:pt idx="41">
                  <c:v>4.5984258360821539E-2</c:v>
                </c:pt>
                <c:pt idx="42">
                  <c:v>7.5920929565119935E-2</c:v>
                </c:pt>
                <c:pt idx="43">
                  <c:v>7.9792867170374121E-2</c:v>
                </c:pt>
                <c:pt idx="44">
                  <c:v>7.600050514553984E-2</c:v>
                </c:pt>
                <c:pt idx="45">
                  <c:v>7.6026169605304075E-2</c:v>
                </c:pt>
                <c:pt idx="46">
                  <c:v>8.1455274705952735E-2</c:v>
                </c:pt>
                <c:pt idx="47">
                  <c:v>7.3323076069080326E-2</c:v>
                </c:pt>
                <c:pt idx="48">
                  <c:v>7.6290757728625549E-2</c:v>
                </c:pt>
                <c:pt idx="49">
                  <c:v>8.2454251335012677E-2</c:v>
                </c:pt>
                <c:pt idx="50">
                  <c:v>7.9961372223282312E-2</c:v>
                </c:pt>
                <c:pt idx="51">
                  <c:v>8.1832870802712288E-2</c:v>
                </c:pt>
                <c:pt idx="52">
                  <c:v>7.5800488184254555E-2</c:v>
                </c:pt>
                <c:pt idx="53">
                  <c:v>7.5348145652333512E-2</c:v>
                </c:pt>
                <c:pt idx="54">
                  <c:v>7.2904108988080696E-2</c:v>
                </c:pt>
                <c:pt idx="55">
                  <c:v>6.7310883964177115E-2</c:v>
                </c:pt>
                <c:pt idx="56">
                  <c:v>7.1120172089467554E-2</c:v>
                </c:pt>
                <c:pt idx="57">
                  <c:v>6.5413402858131228E-2</c:v>
                </c:pt>
                <c:pt idx="58">
                  <c:v>6.2398641371984025E-2</c:v>
                </c:pt>
                <c:pt idx="59">
                  <c:v>5.8935672160919855E-2</c:v>
                </c:pt>
                <c:pt idx="60">
                  <c:v>5.3610093447685907E-2</c:v>
                </c:pt>
                <c:pt idx="61">
                  <c:v>5.3587497706576497E-2</c:v>
                </c:pt>
                <c:pt idx="62">
                  <c:v>4.9632757277094319E-2</c:v>
                </c:pt>
                <c:pt idx="63">
                  <c:v>4.5721390367324456E-2</c:v>
                </c:pt>
                <c:pt idx="64">
                  <c:v>5.9013618832811476E-2</c:v>
                </c:pt>
                <c:pt idx="65">
                  <c:v>6.5081248432737743E-2</c:v>
                </c:pt>
                <c:pt idx="66">
                  <c:v>6.484930635896749E-2</c:v>
                </c:pt>
                <c:pt idx="67">
                  <c:v>6.7745697554141351E-2</c:v>
                </c:pt>
                <c:pt idx="68">
                  <c:v>6.6777162673105003E-2</c:v>
                </c:pt>
                <c:pt idx="69">
                  <c:v>6.3028344873224978E-2</c:v>
                </c:pt>
                <c:pt idx="70">
                  <c:v>5.5624773102663026E-2</c:v>
                </c:pt>
                <c:pt idx="71">
                  <c:v>3.0642104589220287E-2</c:v>
                </c:pt>
                <c:pt idx="72">
                  <c:v>1.8451472000377382E-2</c:v>
                </c:pt>
                <c:pt idx="73">
                  <c:v>2.1268082612280012E-2</c:v>
                </c:pt>
                <c:pt idx="74">
                  <c:v>1.7183243833602375E-2</c:v>
                </c:pt>
                <c:pt idx="75">
                  <c:v>3.5973742899799301E-2</c:v>
                </c:pt>
                <c:pt idx="76">
                  <c:v>3.9278971808165822E-2</c:v>
                </c:pt>
                <c:pt idx="77">
                  <c:v>3.7666248487680583E-2</c:v>
                </c:pt>
                <c:pt idx="78">
                  <c:v>3.5018175470134048E-2</c:v>
                </c:pt>
                <c:pt idx="79">
                  <c:v>3.5318090013436179E-2</c:v>
                </c:pt>
                <c:pt idx="80">
                  <c:v>3.3175192998722486E-2</c:v>
                </c:pt>
                <c:pt idx="81">
                  <c:v>4.2408932107608051E-2</c:v>
                </c:pt>
                <c:pt idx="82">
                  <c:v>4.2883901131549759E-2</c:v>
                </c:pt>
                <c:pt idx="83">
                  <c:v>4.4707609983756738E-2</c:v>
                </c:pt>
                <c:pt idx="84">
                  <c:v>4.0744641872512137E-2</c:v>
                </c:pt>
                <c:pt idx="85">
                  <c:v>4.0916176373829966E-2</c:v>
                </c:pt>
                <c:pt idx="86">
                  <c:v>3.6247233249231209E-2</c:v>
                </c:pt>
                <c:pt idx="87">
                  <c:v>4.3885776579404137E-2</c:v>
                </c:pt>
                <c:pt idx="88">
                  <c:v>3.620828324269465E-2</c:v>
                </c:pt>
                <c:pt idx="89">
                  <c:v>3.0174311599865864E-2</c:v>
                </c:pt>
                <c:pt idx="90">
                  <c:v>3.2246573635435233E-2</c:v>
                </c:pt>
                <c:pt idx="91">
                  <c:v>2.5158615011565404E-2</c:v>
                </c:pt>
                <c:pt idx="92">
                  <c:v>1.5515990784991773E-2</c:v>
                </c:pt>
                <c:pt idx="93">
                  <c:v>2.5147364990906231E-2</c:v>
                </c:pt>
                <c:pt idx="94">
                  <c:v>1.6217717784501179E-2</c:v>
                </c:pt>
                <c:pt idx="95">
                  <c:v>1.7900108437598462E-2</c:v>
                </c:pt>
                <c:pt idx="96">
                  <c:v>1.7762101794020959E-2</c:v>
                </c:pt>
                <c:pt idx="97">
                  <c:v>2.7130541451318515E-2</c:v>
                </c:pt>
                <c:pt idx="98">
                  <c:v>2.2902411379302719E-2</c:v>
                </c:pt>
                <c:pt idx="99">
                  <c:v>2.4155387771051206E-2</c:v>
                </c:pt>
                <c:pt idx="100">
                  <c:v>2.0125690629537524E-2</c:v>
                </c:pt>
                <c:pt idx="101">
                  <c:v>2.1988026398458229E-2</c:v>
                </c:pt>
                <c:pt idx="102">
                  <c:v>1.9479915617628147E-2</c:v>
                </c:pt>
                <c:pt idx="103">
                  <c:v>1.6674775880141917E-2</c:v>
                </c:pt>
                <c:pt idx="104">
                  <c:v>1.8618244717818779E-2</c:v>
                </c:pt>
                <c:pt idx="105">
                  <c:v>1.7835829574290932E-3</c:v>
                </c:pt>
                <c:pt idx="106">
                  <c:v>4.6844350650851168E-3</c:v>
                </c:pt>
                <c:pt idx="107">
                  <c:v>4.4195000346536097E-3</c:v>
                </c:pt>
                <c:pt idx="108">
                  <c:v>3.1637696635599347E-3</c:v>
                </c:pt>
                <c:pt idx="109">
                  <c:v>-2.2284528976380001E-3</c:v>
                </c:pt>
                <c:pt idx="110">
                  <c:v>-9.6960192022593171E-3</c:v>
                </c:pt>
                <c:pt idx="111">
                  <c:v>-2.0305140795931629E-2</c:v>
                </c:pt>
                <c:pt idx="112">
                  <c:v>-2.4767436448228534E-2</c:v>
                </c:pt>
                <c:pt idx="113">
                  <c:v>-3.6280859747217231E-2</c:v>
                </c:pt>
                <c:pt idx="114">
                  <c:v>-1.8870600747495102E-2</c:v>
                </c:pt>
                <c:pt idx="115">
                  <c:v>-1.5848103655290571E-2</c:v>
                </c:pt>
                <c:pt idx="116">
                  <c:v>-1.4243324772174291E-2</c:v>
                </c:pt>
                <c:pt idx="117">
                  <c:v>7.1335770196767059E-3</c:v>
                </c:pt>
                <c:pt idx="118">
                  <c:v>-2.9077329834286897E-3</c:v>
                </c:pt>
                <c:pt idx="119">
                  <c:v>-2.8695539222143357E-3</c:v>
                </c:pt>
                <c:pt idx="120">
                  <c:v>3.1252692274566386E-3</c:v>
                </c:pt>
                <c:pt idx="121">
                  <c:v>1.53025176258338E-3</c:v>
                </c:pt>
                <c:pt idx="122">
                  <c:v>4.6889429327429226E-3</c:v>
                </c:pt>
                <c:pt idx="123">
                  <c:v>-6.7274721247169537E-3</c:v>
                </c:pt>
                <c:pt idx="124">
                  <c:v>2.2451318974658161E-3</c:v>
                </c:pt>
                <c:pt idx="125">
                  <c:v>-1.985209157465825E-3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4B0-C647-935D-ED886F37B5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9468095"/>
        <c:axId val="109358239"/>
      </c:lineChart>
      <c:dateAx>
        <c:axId val="109468095"/>
        <c:scaling>
          <c:orientation val="minMax"/>
        </c:scaling>
        <c:delete val="0"/>
        <c:axPos val="b"/>
        <c:numFmt formatCode="dd/m/yy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358239"/>
        <c:crosses val="autoZero"/>
        <c:auto val="1"/>
        <c:lblOffset val="100"/>
        <c:baseTimeUnit val="days"/>
      </c:dateAx>
      <c:valAx>
        <c:axId val="109358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468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Efficient frontier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Optimal!$F$9</c:f>
              <c:strCache>
                <c:ptCount val="1"/>
                <c:pt idx="0">
                  <c:v>Port Return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Optimal!$E$10:$E$30</c:f>
              <c:numCache>
                <c:formatCode>0.00%</c:formatCode>
                <c:ptCount val="21"/>
                <c:pt idx="0">
                  <c:v>0.52600930144828573</c:v>
                </c:pt>
                <c:pt idx="1">
                  <c:v>0.50189705622067937</c:v>
                </c:pt>
                <c:pt idx="2">
                  <c:v>0.47803365266919307</c:v>
                </c:pt>
                <c:pt idx="3">
                  <c:v>0.45445829218302769</c:v>
                </c:pt>
                <c:pt idx="4">
                  <c:v>0.43121822061686393</c:v>
                </c:pt>
                <c:pt idx="5">
                  <c:v>0.4083706851114941</c:v>
                </c:pt>
                <c:pt idx="6">
                  <c:v>0.38598539782391306</c:v>
                </c:pt>
                <c:pt idx="7">
                  <c:v>0.36414761624447628</c:v>
                </c:pt>
                <c:pt idx="8">
                  <c:v>0.34296194206964276</c:v>
                </c:pt>
                <c:pt idx="9">
                  <c:v>0.32255689297893508</c:v>
                </c:pt>
                <c:pt idx="10">
                  <c:v>0.30309017291338231</c:v>
                </c:pt>
                <c:pt idx="11">
                  <c:v>0.28475428852521334</c:v>
                </c:pt>
                <c:pt idx="12">
                  <c:v>0.26778163670934096</c:v>
                </c:pt>
                <c:pt idx="13">
                  <c:v>0.25244732775841205</c:v>
                </c:pt>
                <c:pt idx="14">
                  <c:v>0.2390668313137341</c:v>
                </c:pt>
                <c:pt idx="15">
                  <c:v>0.22798441741665657</c:v>
                </c:pt>
                <c:pt idx="16">
                  <c:v>0.21954837176265232</c:v>
                </c:pt>
                <c:pt idx="17">
                  <c:v>0.2140717840137927</c:v>
                </c:pt>
                <c:pt idx="18">
                  <c:v>0.21178436695483605</c:v>
                </c:pt>
                <c:pt idx="19">
                  <c:v>0.21278899330197981</c:v>
                </c:pt>
                <c:pt idx="20">
                  <c:v>0.21703995360964304</c:v>
                </c:pt>
              </c:numCache>
            </c:numRef>
          </c:xVal>
          <c:yVal>
            <c:numRef>
              <c:f>Optimal!$F$10:$F$30</c:f>
              <c:numCache>
                <c:formatCode>0.00%</c:formatCode>
                <c:ptCount val="21"/>
                <c:pt idx="0">
                  <c:v>0.1497867558551183</c:v>
                </c:pt>
                <c:pt idx="1">
                  <c:v>0.15075662656363426</c:v>
                </c:pt>
                <c:pt idx="2">
                  <c:v>0.15172649727215026</c:v>
                </c:pt>
                <c:pt idx="3">
                  <c:v>0.15269636798066621</c:v>
                </c:pt>
                <c:pt idx="4">
                  <c:v>0.15366623868918219</c:v>
                </c:pt>
                <c:pt idx="5">
                  <c:v>0.15463610939769817</c:v>
                </c:pt>
                <c:pt idx="6">
                  <c:v>0.15560598010621415</c:v>
                </c:pt>
                <c:pt idx="7">
                  <c:v>0.15657585081473013</c:v>
                </c:pt>
                <c:pt idx="8">
                  <c:v>0.15754572152324609</c:v>
                </c:pt>
                <c:pt idx="9">
                  <c:v>0.15851559223176206</c:v>
                </c:pt>
                <c:pt idx="10">
                  <c:v>0.15948546294027804</c:v>
                </c:pt>
                <c:pt idx="11">
                  <c:v>0.16045533364879402</c:v>
                </c:pt>
                <c:pt idx="12">
                  <c:v>0.16142520435731</c:v>
                </c:pt>
                <c:pt idx="13">
                  <c:v>0.16239507506582596</c:v>
                </c:pt>
                <c:pt idx="14">
                  <c:v>0.16336494577434194</c:v>
                </c:pt>
                <c:pt idx="15">
                  <c:v>0.16433481648285791</c:v>
                </c:pt>
                <c:pt idx="16">
                  <c:v>0.16530468719137389</c:v>
                </c:pt>
                <c:pt idx="17">
                  <c:v>0.16627455789988985</c:v>
                </c:pt>
                <c:pt idx="18">
                  <c:v>0.16724442860840585</c:v>
                </c:pt>
                <c:pt idx="19">
                  <c:v>0.16821429931692181</c:v>
                </c:pt>
                <c:pt idx="20">
                  <c:v>0.16918417002543781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5CF-E14F-880B-C7386DF961FB}"/>
            </c:ext>
          </c:extLst>
        </c:ser>
        <c:ser>
          <c:idx val="1"/>
          <c:order val="1"/>
          <c:tx>
            <c:v>CML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Optimal!$E$43:$E$45</c:f>
              <c:numCache>
                <c:formatCode>0.00%</c:formatCode>
                <c:ptCount val="3"/>
                <c:pt idx="0">
                  <c:v>0</c:v>
                </c:pt>
                <c:pt idx="1">
                  <c:v>0.21278899330197981</c:v>
                </c:pt>
                <c:pt idx="2">
                  <c:v>0.42557798660395962</c:v>
                </c:pt>
              </c:numCache>
            </c:numRef>
          </c:xVal>
          <c:yVal>
            <c:numRef>
              <c:f>Optimal!$D$43:$D$45</c:f>
              <c:numCache>
                <c:formatCode>0.0000%</c:formatCode>
                <c:ptCount val="3"/>
                <c:pt idx="0">
                  <c:v>3.9600000000000003E-2</c:v>
                </c:pt>
                <c:pt idx="1">
                  <c:v>0.16821429931692181</c:v>
                </c:pt>
                <c:pt idx="2">
                  <c:v>0.29682859863384359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5CF-E14F-880B-C7386DF961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6331071"/>
        <c:axId val="1486246223"/>
      </c:scatterChart>
      <c:valAx>
        <c:axId val="14863310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Portfolio</a:t>
                </a:r>
                <a:r>
                  <a:rPr lang="en-GB" baseline="0"/>
                  <a:t> Standard deviation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GB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6246223"/>
        <c:crosses val="autoZero"/>
        <c:crossBetween val="midCat"/>
      </c:valAx>
      <c:valAx>
        <c:axId val="1486246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Portfolio return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63310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Optimal!$D$47</c:f>
              <c:strCache>
                <c:ptCount val="1"/>
                <c:pt idx="0">
                  <c:v>CAL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Optimal!$C$48:$C$55</c:f>
              <c:numCache>
                <c:formatCode>General</c:formatCode>
                <c:ptCount val="8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</c:numCache>
            </c:numRef>
          </c:xVal>
          <c:yVal>
            <c:numRef>
              <c:f>Optimal!$D$48:$D$55</c:f>
              <c:numCache>
                <c:formatCode>General</c:formatCode>
                <c:ptCount val="8"/>
                <c:pt idx="0">
                  <c:v>0.28404747706194755</c:v>
                </c:pt>
                <c:pt idx="1">
                  <c:v>0.31560830784660837</c:v>
                </c:pt>
                <c:pt idx="2">
                  <c:v>0.35505934632743441</c:v>
                </c:pt>
                <c:pt idx="3">
                  <c:v>0.40578211008849652</c:v>
                </c:pt>
                <c:pt idx="4">
                  <c:v>0.47341246176991253</c:v>
                </c:pt>
                <c:pt idx="5">
                  <c:v>0.5680949541238951</c:v>
                </c:pt>
                <c:pt idx="6">
                  <c:v>0.71011869265486882</c:v>
                </c:pt>
                <c:pt idx="7">
                  <c:v>0.94682492353982506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82E-3949-86CD-39EC7FB9C8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1889247"/>
        <c:axId val="1010499999"/>
      </c:scatterChart>
      <c:valAx>
        <c:axId val="2218892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0499999"/>
        <c:crosses val="autoZero"/>
        <c:crossBetween val="midCat"/>
      </c:valAx>
      <c:valAx>
        <c:axId val="1010499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8892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Optimal!$D$47</c:f>
              <c:strCache>
                <c:ptCount val="1"/>
                <c:pt idx="0">
                  <c:v>CAL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Optimal!$C$48:$C$55</c:f>
              <c:numCache>
                <c:formatCode>General</c:formatCode>
                <c:ptCount val="8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</c:numCache>
            </c:numRef>
          </c:xVal>
          <c:yVal>
            <c:numRef>
              <c:f>Optimal!$D$48:$D$55</c:f>
              <c:numCache>
                <c:formatCode>General</c:formatCode>
                <c:ptCount val="8"/>
                <c:pt idx="0">
                  <c:v>0.28404747706194755</c:v>
                </c:pt>
                <c:pt idx="1">
                  <c:v>0.31560830784660837</c:v>
                </c:pt>
                <c:pt idx="2">
                  <c:v>0.35505934632743441</c:v>
                </c:pt>
                <c:pt idx="3">
                  <c:v>0.40578211008849652</c:v>
                </c:pt>
                <c:pt idx="4">
                  <c:v>0.47341246176991253</c:v>
                </c:pt>
                <c:pt idx="5">
                  <c:v>0.5680949541238951</c:v>
                </c:pt>
                <c:pt idx="6">
                  <c:v>0.71011869265486882</c:v>
                </c:pt>
                <c:pt idx="7">
                  <c:v>0.94682492353982506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DCC-BB4E-BBD9-1C358692BC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1889247"/>
        <c:axId val="1010499999"/>
      </c:scatterChart>
      <c:valAx>
        <c:axId val="221889247"/>
        <c:scaling>
          <c:orientation val="minMax"/>
          <c:min val="2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Risk aversion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0499999"/>
        <c:crosses val="autoZero"/>
        <c:crossBetween val="midCat"/>
      </c:valAx>
      <c:valAx>
        <c:axId val="1010499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Percnetage of investment in risky assets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8892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Simulation!$F$9</c:f>
              <c:strCache>
                <c:ptCount val="1"/>
                <c:pt idx="0">
                  <c:v>Port Return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Simulation!$E$10:$E$30</c:f>
              <c:numCache>
                <c:formatCode>0.00%</c:formatCode>
                <c:ptCount val="21"/>
                <c:pt idx="0">
                  <c:v>0.52600930144828573</c:v>
                </c:pt>
                <c:pt idx="1">
                  <c:v>0.48885683869538926</c:v>
                </c:pt>
                <c:pt idx="2">
                  <c:v>0.45170437594249285</c:v>
                </c:pt>
                <c:pt idx="3">
                  <c:v>0.41455191318959639</c:v>
                </c:pt>
                <c:pt idx="4">
                  <c:v>0.37739945043670003</c:v>
                </c:pt>
                <c:pt idx="5">
                  <c:v>0.34024698768380351</c:v>
                </c:pt>
                <c:pt idx="6">
                  <c:v>0.30309452493090711</c:v>
                </c:pt>
                <c:pt idx="7">
                  <c:v>0.26594206217801064</c:v>
                </c:pt>
                <c:pt idx="8">
                  <c:v>0.22878959942511429</c:v>
                </c:pt>
                <c:pt idx="9">
                  <c:v>0.19163713667221782</c:v>
                </c:pt>
                <c:pt idx="10">
                  <c:v>0.15448467391932136</c:v>
                </c:pt>
                <c:pt idx="11">
                  <c:v>0.11733221116642499</c:v>
                </c:pt>
                <c:pt idx="12">
                  <c:v>8.017974841352854E-2</c:v>
                </c:pt>
                <c:pt idx="13">
                  <c:v>4.3027285660631957E-2</c:v>
                </c:pt>
                <c:pt idx="14">
                  <c:v>5.8748229077351484E-3</c:v>
                </c:pt>
                <c:pt idx="15">
                  <c:v>3.1277639845160736E-2</c:v>
                </c:pt>
                <c:pt idx="16">
                  <c:v>6.8430102598057305E-2</c:v>
                </c:pt>
                <c:pt idx="17">
                  <c:v>0.10558256535095382</c:v>
                </c:pt>
                <c:pt idx="18">
                  <c:v>0.14273502810385028</c:v>
                </c:pt>
                <c:pt idx="19">
                  <c:v>0.17988749085674674</c:v>
                </c:pt>
                <c:pt idx="20">
                  <c:v>0.21703995360964304</c:v>
                </c:pt>
              </c:numCache>
            </c:numRef>
          </c:xVal>
          <c:yVal>
            <c:numRef>
              <c:f>Simulation!$F$10:$F$30</c:f>
              <c:numCache>
                <c:formatCode>0.00%</c:formatCode>
                <c:ptCount val="21"/>
                <c:pt idx="0">
                  <c:v>0.1497867558551183</c:v>
                </c:pt>
                <c:pt idx="1">
                  <c:v>0.15075662656363426</c:v>
                </c:pt>
                <c:pt idx="2">
                  <c:v>0.15172649727215026</c:v>
                </c:pt>
                <c:pt idx="3">
                  <c:v>0.15269636798066621</c:v>
                </c:pt>
                <c:pt idx="4">
                  <c:v>0.15366623868918219</c:v>
                </c:pt>
                <c:pt idx="5">
                  <c:v>0.15463610939769817</c:v>
                </c:pt>
                <c:pt idx="6">
                  <c:v>0.15560598010621415</c:v>
                </c:pt>
                <c:pt idx="7">
                  <c:v>0.15657585081473013</c:v>
                </c:pt>
                <c:pt idx="8">
                  <c:v>0.15754572152324609</c:v>
                </c:pt>
                <c:pt idx="9">
                  <c:v>0.15851559223176206</c:v>
                </c:pt>
                <c:pt idx="10">
                  <c:v>0.15948546294027804</c:v>
                </c:pt>
                <c:pt idx="11">
                  <c:v>0.16045533364879402</c:v>
                </c:pt>
                <c:pt idx="12">
                  <c:v>0.16142520435731</c:v>
                </c:pt>
                <c:pt idx="13">
                  <c:v>0.16239507506582596</c:v>
                </c:pt>
                <c:pt idx="14">
                  <c:v>0.16336494577434194</c:v>
                </c:pt>
                <c:pt idx="15">
                  <c:v>0.16433481648285791</c:v>
                </c:pt>
                <c:pt idx="16">
                  <c:v>0.16530468719137389</c:v>
                </c:pt>
                <c:pt idx="17">
                  <c:v>0.16627455789988985</c:v>
                </c:pt>
                <c:pt idx="18">
                  <c:v>0.16724442860840585</c:v>
                </c:pt>
                <c:pt idx="19">
                  <c:v>0.16821429931692181</c:v>
                </c:pt>
                <c:pt idx="20">
                  <c:v>0.16918417002543781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D5C-4C4A-B27F-6F079C23BA17}"/>
            </c:ext>
          </c:extLst>
        </c:ser>
        <c:ser>
          <c:idx val="1"/>
          <c:order val="1"/>
          <c:tx>
            <c:v>CML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Simulation!$E$43:$E$45</c:f>
              <c:numCache>
                <c:formatCode>0.00%</c:formatCode>
                <c:ptCount val="3"/>
                <c:pt idx="0">
                  <c:v>0</c:v>
                </c:pt>
                <c:pt idx="1">
                  <c:v>5.8748229077351484E-3</c:v>
                </c:pt>
                <c:pt idx="2">
                  <c:v>1.1749645815470297E-2</c:v>
                </c:pt>
              </c:numCache>
            </c:numRef>
          </c:xVal>
          <c:yVal>
            <c:numRef>
              <c:f>Simulation!$D$43:$D$45</c:f>
              <c:numCache>
                <c:formatCode>0.0000%</c:formatCode>
                <c:ptCount val="3"/>
                <c:pt idx="0">
                  <c:v>3.9600000000000003E-2</c:v>
                </c:pt>
                <c:pt idx="1">
                  <c:v>0.16336494577434194</c:v>
                </c:pt>
                <c:pt idx="2">
                  <c:v>0.28712989154868385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D5C-4C4A-B27F-6F079C23BA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4236271"/>
        <c:axId val="973330656"/>
      </c:scatterChart>
      <c:valAx>
        <c:axId val="13142362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3330656"/>
        <c:crosses val="autoZero"/>
        <c:crossBetween val="midCat"/>
      </c:valAx>
      <c:valAx>
        <c:axId val="973330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42362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15" fmlaLink="$W$24" fmlaRange="$R$34:$R$37" noThreeD="1" sel="3" val="0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image" Target="../media/image2.png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25400</xdr:colOff>
          <xdr:row>42</xdr:row>
          <xdr:rowOff>38100</xdr:rowOff>
        </xdr:from>
        <xdr:to>
          <xdr:col>17</xdr:col>
          <xdr:colOff>1485900</xdr:colOff>
          <xdr:row>43</xdr:row>
          <xdr:rowOff>12700</xdr:rowOff>
        </xdr:to>
        <xdr:sp macro="" textlink="">
          <xdr:nvSpPr>
            <xdr:cNvPr id="1030" name="Drop Down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10</xdr:col>
      <xdr:colOff>57150</xdr:colOff>
      <xdr:row>101</xdr:row>
      <xdr:rowOff>69850</xdr:rowOff>
    </xdr:from>
    <xdr:to>
      <xdr:col>19</xdr:col>
      <xdr:colOff>12700</xdr:colOff>
      <xdr:row>118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65B801F-5B75-178F-50E1-25D2D67D6B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29</xdr:col>
      <xdr:colOff>285750</xdr:colOff>
      <xdr:row>2</xdr:row>
      <xdr:rowOff>69850</xdr:rowOff>
    </xdr:from>
    <xdr:to>
      <xdr:col>36</xdr:col>
      <xdr:colOff>38100</xdr:colOff>
      <xdr:row>20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FDC3DFC-5859-350B-2D73-AB21DCC1D0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76200</xdr:colOff>
      <xdr:row>2</xdr:row>
      <xdr:rowOff>25400</xdr:rowOff>
    </xdr:from>
    <xdr:to>
      <xdr:col>17</xdr:col>
      <xdr:colOff>393700</xdr:colOff>
      <xdr:row>35</xdr:row>
      <xdr:rowOff>190500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AE91F31-264D-2133-2F93-654FDCE7AE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52100" y="444500"/>
          <a:ext cx="5270500" cy="69088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12700</xdr:colOff>
      <xdr:row>31</xdr:row>
      <xdr:rowOff>12700</xdr:rowOff>
    </xdr:from>
    <xdr:to>
      <xdr:col>14</xdr:col>
      <xdr:colOff>717550</xdr:colOff>
      <xdr:row>54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1B9080-6ECF-344A-8EA2-1A42FD90D7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469900</xdr:colOff>
      <xdr:row>58</xdr:row>
      <xdr:rowOff>50800</xdr:rowOff>
    </xdr:from>
    <xdr:to>
      <xdr:col>6</xdr:col>
      <xdr:colOff>863600</xdr:colOff>
      <xdr:row>62</xdr:row>
      <xdr:rowOff>139700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5EEE92D-AB6F-D41C-E9D1-C582940D33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9900" y="11836400"/>
          <a:ext cx="5410200" cy="901700"/>
        </a:xfrm>
        <a:prstGeom prst="rect">
          <a:avLst/>
        </a:prstGeom>
      </xdr:spPr>
    </xdr:pic>
    <xdr:clientData/>
  </xdr:twoCellAnchor>
  <xdr:twoCellAnchor>
    <xdr:from>
      <xdr:col>7</xdr:col>
      <xdr:colOff>514350</xdr:colOff>
      <xdr:row>54</xdr:row>
      <xdr:rowOff>196850</xdr:rowOff>
    </xdr:from>
    <xdr:to>
      <xdr:col>14</xdr:col>
      <xdr:colOff>393700</xdr:colOff>
      <xdr:row>71</xdr:row>
      <xdr:rowOff>38100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ABEF78C-731D-0810-5559-846476B302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469900</xdr:colOff>
      <xdr:row>58</xdr:row>
      <xdr:rowOff>50800</xdr:rowOff>
    </xdr:from>
    <xdr:to>
      <xdr:col>6</xdr:col>
      <xdr:colOff>863600</xdr:colOff>
      <xdr:row>62</xdr:row>
      <xdr:rowOff>139700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5D6D365-7C3B-3646-91B2-436AAD51AC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9900" y="11836400"/>
          <a:ext cx="5410200" cy="901700"/>
        </a:xfrm>
        <a:prstGeom prst="rect">
          <a:avLst/>
        </a:prstGeom>
      </xdr:spPr>
    </xdr:pic>
    <xdr:clientData/>
  </xdr:twoCellAnchor>
  <xdr:twoCellAnchor>
    <xdr:from>
      <xdr:col>7</xdr:col>
      <xdr:colOff>514350</xdr:colOff>
      <xdr:row>54</xdr:row>
      <xdr:rowOff>196850</xdr:rowOff>
    </xdr:from>
    <xdr:to>
      <xdr:col>14</xdr:col>
      <xdr:colOff>393700</xdr:colOff>
      <xdr:row>71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29399C0-BD53-0C48-80FE-959F79B2B2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565150</xdr:colOff>
      <xdr:row>8</xdr:row>
      <xdr:rowOff>127000</xdr:rowOff>
    </xdr:from>
    <xdr:to>
      <xdr:col>15</xdr:col>
      <xdr:colOff>546100</xdr:colOff>
      <xdr:row>26</xdr:row>
      <xdr:rowOff>171450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C60BF23-B7D7-1EEB-B46E-853C73FBF6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I129"/>
  <sheetViews>
    <sheetView tabSelected="1" workbookViewId="0">
      <selection activeCell="AE23" sqref="AE23:AI27"/>
    </sheetView>
  </sheetViews>
  <sheetFormatPr baseColWidth="10" defaultRowHeight="16" x14ac:dyDescent="0.2"/>
  <cols>
    <col min="1" max="1" width="11.83203125" customWidth="1"/>
    <col min="2" max="5" width="6.83203125" customWidth="1"/>
    <col min="18" max="18" width="19.83203125" bestFit="1" customWidth="1"/>
    <col min="19" max="19" width="12.33203125" customWidth="1"/>
    <col min="20" max="20" width="11.83203125" customWidth="1"/>
  </cols>
  <sheetData>
    <row r="1" spans="1:29" x14ac:dyDescent="0.2">
      <c r="B1" s="46" t="s">
        <v>5</v>
      </c>
      <c r="C1" s="46"/>
      <c r="D1" s="46"/>
      <c r="E1" s="46"/>
      <c r="G1" s="46" t="s">
        <v>6</v>
      </c>
      <c r="H1" s="46"/>
      <c r="I1" s="46"/>
      <c r="J1" s="46"/>
      <c r="L1" s="9"/>
      <c r="M1" s="47" t="s">
        <v>7</v>
      </c>
      <c r="N1" s="47"/>
      <c r="O1" s="47"/>
      <c r="P1" s="47"/>
      <c r="R1" s="47" t="s">
        <v>16</v>
      </c>
      <c r="S1" s="47"/>
      <c r="T1" s="47"/>
      <c r="U1" s="47"/>
      <c r="V1" s="47"/>
      <c r="Y1" s="9"/>
      <c r="Z1" s="47" t="s">
        <v>7</v>
      </c>
      <c r="AA1" s="47"/>
      <c r="AB1" s="47"/>
      <c r="AC1" s="47"/>
    </row>
    <row r="2" spans="1:29" x14ac:dyDescent="0.2">
      <c r="A2" t="s">
        <v>0</v>
      </c>
      <c r="B2" t="s">
        <v>2</v>
      </c>
      <c r="C2" t="s">
        <v>3</v>
      </c>
      <c r="D2" t="s">
        <v>4</v>
      </c>
      <c r="E2" t="s">
        <v>1</v>
      </c>
      <c r="G2" s="2" t="str">
        <f>B2</f>
        <v>Apple</v>
      </c>
      <c r="H2" s="2" t="str">
        <f t="shared" ref="H2:J2" si="0">C2</f>
        <v>NVDIA</v>
      </c>
      <c r="I2" s="2" t="str">
        <f t="shared" si="0"/>
        <v>Tesla</v>
      </c>
      <c r="J2" s="2" t="str">
        <f t="shared" si="0"/>
        <v>.SP500</v>
      </c>
      <c r="L2" s="9" t="s">
        <v>0</v>
      </c>
      <c r="M2" s="48" t="str">
        <f>G2</f>
        <v>Apple</v>
      </c>
      <c r="N2" s="48" t="str">
        <f t="shared" ref="N2" si="1">H2</f>
        <v>NVDIA</v>
      </c>
      <c r="O2" s="48" t="str">
        <f t="shared" ref="O2" si="2">I2</f>
        <v>Tesla</v>
      </c>
      <c r="P2" s="48" t="str">
        <f t="shared" ref="P2" si="3">J2</f>
        <v>.SP500</v>
      </c>
      <c r="R2" s="7"/>
      <c r="S2" s="7" t="str">
        <f>G2</f>
        <v>Apple</v>
      </c>
      <c r="T2" s="7" t="str">
        <f>H2</f>
        <v>NVDIA</v>
      </c>
      <c r="U2" s="7" t="str">
        <f>I2</f>
        <v>Tesla</v>
      </c>
      <c r="V2" s="7" t="s">
        <v>24</v>
      </c>
      <c r="Y2" s="9" t="s">
        <v>0</v>
      </c>
      <c r="Z2" s="48" t="str">
        <f>M2</f>
        <v>Apple</v>
      </c>
      <c r="AA2" s="48" t="str">
        <f t="shared" ref="AA2:AC2" si="4">N2</f>
        <v>NVDIA</v>
      </c>
      <c r="AB2" s="48" t="str">
        <f t="shared" si="4"/>
        <v>Tesla</v>
      </c>
      <c r="AC2" s="48" t="str">
        <f t="shared" si="4"/>
        <v>.SP500</v>
      </c>
    </row>
    <row r="3" spans="1:29" x14ac:dyDescent="0.2">
      <c r="A3" s="1">
        <v>45708</v>
      </c>
      <c r="B3">
        <v>245.83</v>
      </c>
      <c r="C3">
        <v>140.11000000000001</v>
      </c>
      <c r="D3">
        <v>354.4</v>
      </c>
      <c r="E3">
        <v>6117.5207</v>
      </c>
      <c r="G3" s="3">
        <f>B3/B4-1</f>
        <v>3.9204475844325515E-3</v>
      </c>
      <c r="H3" s="3">
        <f t="shared" ref="H3:J3" si="5">C3/C4-1</f>
        <v>6.3204769087124024E-3</v>
      </c>
      <c r="I3" s="3">
        <f t="shared" si="5"/>
        <v>-1.708453516751729E-2</v>
      </c>
      <c r="J3" s="3">
        <f t="shared" si="5"/>
        <v>-4.3344142527723672E-3</v>
      </c>
      <c r="L3" s="49">
        <v>45708</v>
      </c>
      <c r="M3" s="50">
        <f>LN(B3/B4)</f>
        <v>3.9127826565687213E-3</v>
      </c>
      <c r="N3" s="50">
        <f>LN(C3/C4)</f>
        <v>6.3005864619461423E-3</v>
      </c>
      <c r="O3" s="50">
        <f>LN(D3/D4)</f>
        <v>-1.7232159651467047E-2</v>
      </c>
      <c r="P3" s="50">
        <f>LN(E3/E4)</f>
        <v>-4.3438350585351081E-3</v>
      </c>
      <c r="R3" s="4" t="s">
        <v>8</v>
      </c>
      <c r="S3" s="5">
        <f>AVERAGE(G3:G128)</f>
        <v>7.642190477106113E-4</v>
      </c>
      <c r="T3" s="5">
        <f>AVERAGE(H3:H128)</f>
        <v>1.1311890107090904E-3</v>
      </c>
      <c r="U3" s="5">
        <f>AVERAGE(I3:I128)</f>
        <v>4.5619339520335811E-3</v>
      </c>
      <c r="V3" s="5">
        <f>AVERAGE(J3:J128)</f>
        <v>7.2068539713520524E-4</v>
      </c>
      <c r="Y3" s="49">
        <v>45708</v>
      </c>
      <c r="Z3" s="22">
        <f t="shared" ref="Z3:Z68" si="6">Z4+M3</f>
        <v>8.4592085012718907E-2</v>
      </c>
      <c r="AA3" s="22">
        <f t="shared" ref="AA3:AA68" si="7">AA4+N3</f>
        <v>7.4893377927559165E-2</v>
      </c>
      <c r="AB3" s="22">
        <f t="shared" ref="AB3:AB68" si="8">AB4+O3</f>
        <v>0.46451084158487199</v>
      </c>
      <c r="AC3" s="22">
        <f t="shared" ref="AC3:AC68" si="9">AC4+P3</f>
        <v>8.6918653586591343E-2</v>
      </c>
    </row>
    <row r="4" spans="1:29" x14ac:dyDescent="0.2">
      <c r="A4" s="1">
        <v>45707</v>
      </c>
      <c r="B4">
        <v>244.87</v>
      </c>
      <c r="C4">
        <v>139.22999999999999</v>
      </c>
      <c r="D4">
        <v>360.56</v>
      </c>
      <c r="E4">
        <v>6144.152</v>
      </c>
      <c r="G4" s="3">
        <f t="shared" ref="G4:G67" si="10">B4/B5-1</f>
        <v>1.636192579866691E-3</v>
      </c>
      <c r="H4" s="3">
        <f t="shared" ref="H4:H67" si="11">C4/C5-1</f>
        <v>-1.2195121951220633E-3</v>
      </c>
      <c r="I4" s="3">
        <f t="shared" ref="I4:I67" si="12">D4/D5-1</f>
        <v>1.8214679054531002E-2</v>
      </c>
      <c r="J4" s="3">
        <f t="shared" ref="J4:J67" si="13">E4/E5-1</f>
        <v>2.3766702601677459E-3</v>
      </c>
      <c r="L4" s="49">
        <v>45707</v>
      </c>
      <c r="M4" s="50">
        <f t="shared" ref="M4:M67" si="14">LN(B4/B5)</f>
        <v>1.6348554750960618E-3</v>
      </c>
      <c r="N4" s="50">
        <f t="shared" ref="N4:N67" si="15">LN(C4/C5)</f>
        <v>-1.2202564052294857E-3</v>
      </c>
      <c r="O4" s="50">
        <f t="shared" ref="O4:O67" si="16">LN(D4/D5)</f>
        <v>1.8050779053296055E-2</v>
      </c>
      <c r="P4" s="50">
        <f t="shared" ref="P4:P67" si="17">LN(E4/E5)</f>
        <v>2.3738504463662676E-3</v>
      </c>
      <c r="R4" s="4" t="s">
        <v>9</v>
      </c>
      <c r="S4" s="5">
        <f>_xlfn.VAR.S(G3:G128)</f>
        <v>1.8626256594740745E-4</v>
      </c>
      <c r="T4" s="5">
        <f>_xlfn.VAR.S(H3:H128)</f>
        <v>1.0523241130093604E-3</v>
      </c>
      <c r="U4" s="5">
        <f>_xlfn.VAR.S(I3:I128)</f>
        <v>1.8126252424825497E-3</v>
      </c>
      <c r="V4" s="5">
        <f>_xlfn.VAR.S(J3:J128)</f>
        <v>6.1586175151168013E-5</v>
      </c>
      <c r="Y4" s="49">
        <v>45707</v>
      </c>
      <c r="Z4" s="22">
        <f t="shared" si="6"/>
        <v>8.0679302356150187E-2</v>
      </c>
      <c r="AA4" s="22">
        <f t="shared" si="7"/>
        <v>6.8592791465613021E-2</v>
      </c>
      <c r="AB4" s="22">
        <f t="shared" si="8"/>
        <v>0.48174300123633906</v>
      </c>
      <c r="AC4" s="22">
        <f t="shared" si="9"/>
        <v>9.1262488645126455E-2</v>
      </c>
    </row>
    <row r="5" spans="1:29" x14ac:dyDescent="0.2">
      <c r="A5" s="1">
        <v>45706</v>
      </c>
      <c r="B5">
        <v>244.47</v>
      </c>
      <c r="C5">
        <v>139.4</v>
      </c>
      <c r="D5">
        <v>354.11</v>
      </c>
      <c r="E5">
        <v>6129.5839999999998</v>
      </c>
      <c r="G5" s="3">
        <f t="shared" si="10"/>
        <v>-5.3147996729352442E-4</v>
      </c>
      <c r="H5" s="3">
        <f t="shared" si="11"/>
        <v>3.961109110551142E-3</v>
      </c>
      <c r="I5" s="3">
        <f t="shared" si="12"/>
        <v>-4.8617356115107091E-3</v>
      </c>
      <c r="J5" s="3">
        <f t="shared" si="13"/>
        <v>2.445364041970377E-3</v>
      </c>
      <c r="L5" s="49">
        <v>45706</v>
      </c>
      <c r="M5" s="50">
        <f t="shared" si="14"/>
        <v>-5.3162125283384893E-4</v>
      </c>
      <c r="N5" s="50">
        <f t="shared" si="15"/>
        <v>3.953284573615142E-3</v>
      </c>
      <c r="O5" s="50">
        <f t="shared" si="16"/>
        <v>-4.8735922930660761E-3</v>
      </c>
      <c r="P5" s="50">
        <f t="shared" si="17"/>
        <v>2.442379004666382E-3</v>
      </c>
      <c r="R5" s="4" t="s">
        <v>10</v>
      </c>
      <c r="S5" s="5">
        <f>_xlfn.STDEV.S(G3:G128)</f>
        <v>1.3647804436883152E-2</v>
      </c>
      <c r="T5" s="5">
        <f>_xlfn.STDEV.S(H3:H128)</f>
        <v>3.2439545511757102E-2</v>
      </c>
      <c r="U5" s="5">
        <f>_xlfn.STDEV.S(I3:I128)</f>
        <v>4.2574936787769274E-2</v>
      </c>
      <c r="V5" s="5">
        <f>_xlfn.STDEV.S(J3:J128)</f>
        <v>7.8476859742963728E-3</v>
      </c>
      <c r="Y5" s="49">
        <v>45706</v>
      </c>
      <c r="Z5" s="22">
        <f t="shared" si="6"/>
        <v>7.9044446881054123E-2</v>
      </c>
      <c r="AA5" s="22">
        <f t="shared" si="7"/>
        <v>6.9813047870842512E-2</v>
      </c>
      <c r="AB5" s="22">
        <f t="shared" si="8"/>
        <v>0.46369222218304301</v>
      </c>
      <c r="AC5" s="22">
        <f t="shared" si="9"/>
        <v>8.8888638198760181E-2</v>
      </c>
    </row>
    <row r="6" spans="1:29" x14ac:dyDescent="0.2">
      <c r="A6" s="1">
        <v>45702</v>
      </c>
      <c r="B6">
        <v>244.6</v>
      </c>
      <c r="C6">
        <v>138.85</v>
      </c>
      <c r="D6">
        <v>355.84</v>
      </c>
      <c r="E6">
        <v>6114.6315000000004</v>
      </c>
      <c r="G6" s="3">
        <f t="shared" si="10"/>
        <v>1.2710636359872352E-2</v>
      </c>
      <c r="H6" s="3">
        <f t="shared" si="11"/>
        <v>2.6313844334392877E-2</v>
      </c>
      <c r="I6" s="3">
        <f t="shared" si="12"/>
        <v>-2.8094622689223137E-4</v>
      </c>
      <c r="J6" s="3">
        <f t="shared" si="13"/>
        <v>-7.1969721499254291E-5</v>
      </c>
      <c r="L6" s="49">
        <v>45702</v>
      </c>
      <c r="M6" s="50">
        <f t="shared" si="14"/>
        <v>1.2630534273072785E-2</v>
      </c>
      <c r="N6" s="50">
        <f t="shared" si="15"/>
        <v>2.5973591137539755E-2</v>
      </c>
      <c r="O6" s="50">
        <f t="shared" si="16"/>
        <v>-2.8098569967676025E-4</v>
      </c>
      <c r="P6" s="50">
        <f t="shared" si="17"/>
        <v>-7.1972311443926443E-5</v>
      </c>
      <c r="R6" s="4" t="s">
        <v>11</v>
      </c>
      <c r="S6" s="5">
        <f>MIN(G3:G128)</f>
        <v>-4.0400218606802096E-2</v>
      </c>
      <c r="T6" s="5">
        <f>MIN(H3:H128)</f>
        <v>-0.16968167157481417</v>
      </c>
      <c r="U6" s="5">
        <f>MIN(I3:I128)</f>
        <v>-8.782510365623819E-2</v>
      </c>
      <c r="V6" s="5">
        <f>MIN(J3:J128)</f>
        <v>-2.9493007358513568E-2</v>
      </c>
      <c r="Y6" s="49">
        <v>45702</v>
      </c>
      <c r="Z6" s="22">
        <f t="shared" si="6"/>
        <v>7.957606813388797E-2</v>
      </c>
      <c r="AA6" s="22">
        <f t="shared" si="7"/>
        <v>6.5859763297227369E-2</v>
      </c>
      <c r="AB6" s="22">
        <f t="shared" si="8"/>
        <v>0.46856581447610907</v>
      </c>
      <c r="AC6" s="22">
        <f t="shared" si="9"/>
        <v>8.6446259194093794E-2</v>
      </c>
    </row>
    <row r="7" spans="1:29" x14ac:dyDescent="0.2">
      <c r="A7" s="1">
        <v>45701</v>
      </c>
      <c r="B7">
        <v>241.53</v>
      </c>
      <c r="C7">
        <v>135.29</v>
      </c>
      <c r="D7">
        <v>355.94</v>
      </c>
      <c r="E7">
        <v>6115.0716000000002</v>
      </c>
      <c r="G7" s="3">
        <f t="shared" si="10"/>
        <v>1.9673238485245159E-2</v>
      </c>
      <c r="H7" s="3">
        <f t="shared" si="11"/>
        <v>3.1645569620253111E-2</v>
      </c>
      <c r="I7" s="3">
        <f t="shared" si="12"/>
        <v>5.7739740275177587E-2</v>
      </c>
      <c r="J7" s="3">
        <f t="shared" si="13"/>
        <v>1.0426988722577191E-2</v>
      </c>
      <c r="L7" s="49">
        <v>45701</v>
      </c>
      <c r="M7" s="50">
        <f t="shared" si="14"/>
        <v>1.9482221545508639E-2</v>
      </c>
      <c r="N7" s="50">
        <f t="shared" si="15"/>
        <v>3.1155167779795479E-2</v>
      </c>
      <c r="O7" s="50">
        <f t="shared" si="16"/>
        <v>5.613431099659786E-2</v>
      </c>
      <c r="P7" s="50">
        <f t="shared" si="17"/>
        <v>1.0373002626330251E-2</v>
      </c>
      <c r="R7" s="4" t="s">
        <v>12</v>
      </c>
      <c r="S7" s="5">
        <f>MAX(G3:G128)</f>
        <v>3.7065567085051487E-2</v>
      </c>
      <c r="T7" s="5">
        <f>MAX(H3:H128)</f>
        <v>8.9258571187299518E-2</v>
      </c>
      <c r="U7" s="5">
        <f>MAX(I3:I128)</f>
        <v>0.21919026445120537</v>
      </c>
      <c r="V7" s="5">
        <f>MAX(J3:J128)</f>
        <v>2.5297350443191924E-2</v>
      </c>
      <c r="Y7" s="49">
        <v>45701</v>
      </c>
      <c r="Z7" s="22">
        <f t="shared" si="6"/>
        <v>6.6945533860815185E-2</v>
      </c>
      <c r="AA7" s="22">
        <f t="shared" si="7"/>
        <v>3.9886172159687615E-2</v>
      </c>
      <c r="AB7" s="22">
        <f t="shared" si="8"/>
        <v>0.46884680017578584</v>
      </c>
      <c r="AC7" s="22">
        <f t="shared" si="9"/>
        <v>8.6518231505537724E-2</v>
      </c>
    </row>
    <row r="8" spans="1:29" x14ac:dyDescent="0.2">
      <c r="A8" s="1">
        <v>45700</v>
      </c>
      <c r="B8">
        <v>236.87</v>
      </c>
      <c r="C8">
        <v>131.13999999999999</v>
      </c>
      <c r="D8">
        <v>336.51</v>
      </c>
      <c r="E8">
        <v>6051.9678000000004</v>
      </c>
      <c r="G8" s="3">
        <f t="shared" si="10"/>
        <v>1.8270140142722102E-2</v>
      </c>
      <c r="H8" s="3">
        <f t="shared" si="11"/>
        <v>-1.2500000000000178E-2</v>
      </c>
      <c r="I8" s="3">
        <f t="shared" si="12"/>
        <v>2.4383561643835483E-2</v>
      </c>
      <c r="J8" s="3">
        <f t="shared" si="13"/>
        <v>-2.7248891234112893E-3</v>
      </c>
      <c r="L8" s="49">
        <v>45700</v>
      </c>
      <c r="M8" s="50">
        <f t="shared" si="14"/>
        <v>1.810524652359782E-2</v>
      </c>
      <c r="N8" s="50">
        <f t="shared" si="15"/>
        <v>-1.2578782206860298E-2</v>
      </c>
      <c r="O8" s="50">
        <f t="shared" si="16"/>
        <v>2.4091028400576399E-2</v>
      </c>
      <c r="P8" s="50">
        <f t="shared" si="17"/>
        <v>-2.7286083917109926E-3</v>
      </c>
      <c r="R8" s="4" t="s">
        <v>13</v>
      </c>
      <c r="S8" s="5">
        <f>MEDIAN(G3:G128)</f>
        <v>1.3351636205712891E-3</v>
      </c>
      <c r="T8" s="5">
        <f>MEDIAN(H3:H128)</f>
        <v>3.4266815739147916E-3</v>
      </c>
      <c r="U8" s="5">
        <f>MEDIAN(I3:I128)</f>
        <v>-6.8328133770551025E-4</v>
      </c>
      <c r="V8" s="5">
        <f>MEDIAN(J3:J128)</f>
        <v>1.2016445994664782E-3</v>
      </c>
      <c r="Y8" s="49">
        <v>45700</v>
      </c>
      <c r="Z8" s="22">
        <f t="shared" si="6"/>
        <v>4.7463312315306545E-2</v>
      </c>
      <c r="AA8" s="22">
        <f t="shared" si="7"/>
        <v>8.7310043798921339E-3</v>
      </c>
      <c r="AB8" s="22">
        <f t="shared" si="8"/>
        <v>0.41271248917918796</v>
      </c>
      <c r="AC8" s="22">
        <f t="shared" si="9"/>
        <v>7.6145228879207466E-2</v>
      </c>
    </row>
    <row r="9" spans="1:29" x14ac:dyDescent="0.2">
      <c r="A9" s="1">
        <v>45699</v>
      </c>
      <c r="B9">
        <v>232.62</v>
      </c>
      <c r="C9">
        <v>132.80000000000001</v>
      </c>
      <c r="D9">
        <v>328.5</v>
      </c>
      <c r="E9">
        <v>6068.5038000000004</v>
      </c>
      <c r="G9" s="3">
        <f t="shared" si="10"/>
        <v>2.1831759279595797E-2</v>
      </c>
      <c r="H9" s="3">
        <f t="shared" si="11"/>
        <v>-5.7647675376205632E-3</v>
      </c>
      <c r="I9" s="3">
        <f t="shared" si="12"/>
        <v>-6.3382088786245849E-2</v>
      </c>
      <c r="J9" s="3">
        <f t="shared" si="13"/>
        <v>3.3978728060146679E-4</v>
      </c>
      <c r="L9" s="49">
        <v>45699</v>
      </c>
      <c r="M9" s="50">
        <f t="shared" si="14"/>
        <v>2.1596859130101596E-2</v>
      </c>
      <c r="N9" s="50">
        <f t="shared" si="15"/>
        <v>-5.7814479466803586E-3</v>
      </c>
      <c r="O9" s="50">
        <f t="shared" si="16"/>
        <v>-6.5479858762172063E-2</v>
      </c>
      <c r="P9" s="50">
        <f t="shared" si="17"/>
        <v>3.3972956597686427E-4</v>
      </c>
      <c r="R9" s="4" t="s">
        <v>14</v>
      </c>
      <c r="S9" s="6">
        <f>SKEW(G3:G128)</f>
        <v>-0.33672158203770547</v>
      </c>
      <c r="T9" s="6">
        <f>SKEW(H3:H128)</f>
        <v>-1.1544737179159066</v>
      </c>
      <c r="U9" s="6">
        <f>SKEW(I3:I128)</f>
        <v>1.2706833117189702</v>
      </c>
      <c r="V9" s="6">
        <f>SKEW(J3:J128)</f>
        <v>-0.54765879661448924</v>
      </c>
      <c r="Y9" s="49">
        <v>45699</v>
      </c>
      <c r="Z9" s="22">
        <f t="shared" si="6"/>
        <v>2.9358065791708726E-2</v>
      </c>
      <c r="AA9" s="22">
        <f t="shared" si="7"/>
        <v>2.1309786586752432E-2</v>
      </c>
      <c r="AB9" s="22">
        <f t="shared" si="8"/>
        <v>0.38862146077861154</v>
      </c>
      <c r="AC9" s="22">
        <f t="shared" si="9"/>
        <v>7.8873837270918457E-2</v>
      </c>
    </row>
    <row r="10" spans="1:29" x14ac:dyDescent="0.2">
      <c r="A10" s="1">
        <v>45698</v>
      </c>
      <c r="B10">
        <v>227.65</v>
      </c>
      <c r="C10">
        <v>133.57</v>
      </c>
      <c r="D10">
        <v>350.73</v>
      </c>
      <c r="E10">
        <v>6066.4425000000001</v>
      </c>
      <c r="G10" s="3">
        <f t="shared" si="10"/>
        <v>8.786188112286375E-5</v>
      </c>
      <c r="H10" s="3">
        <f t="shared" si="11"/>
        <v>2.8727664818237741E-2</v>
      </c>
      <c r="I10" s="3">
        <f t="shared" si="12"/>
        <v>-3.0114484818317577E-2</v>
      </c>
      <c r="J10" s="3">
        <f t="shared" si="13"/>
        <v>6.7125871796223091E-3</v>
      </c>
      <c r="L10" s="49">
        <v>45698</v>
      </c>
      <c r="M10" s="50">
        <f t="shared" si="14"/>
        <v>8.7858021493861051E-5</v>
      </c>
      <c r="N10" s="50">
        <f t="shared" si="15"/>
        <v>2.8322761782678136E-2</v>
      </c>
      <c r="O10" s="50">
        <f t="shared" si="16"/>
        <v>-3.0577240036170499E-2</v>
      </c>
      <c r="P10" s="50">
        <f t="shared" si="17"/>
        <v>6.6901580818704001E-3</v>
      </c>
      <c r="R10" s="4" t="s">
        <v>15</v>
      </c>
      <c r="S10" s="6">
        <f>KURT(G3:G128)</f>
        <v>0.86053091561230577</v>
      </c>
      <c r="T10" s="6">
        <f>KURT(H3:H128)</f>
        <v>5.7382033519232172</v>
      </c>
      <c r="U10" s="6">
        <f>KURT(I3:I128)</f>
        <v>4.9803100377360474</v>
      </c>
      <c r="V10" s="6">
        <f>KURT(J3:J128)</f>
        <v>1.9993899094045506</v>
      </c>
      <c r="Y10" s="49">
        <v>45698</v>
      </c>
      <c r="Z10" s="22">
        <f t="shared" si="6"/>
        <v>7.761206661607129E-3</v>
      </c>
      <c r="AA10" s="22">
        <f t="shared" si="7"/>
        <v>2.709123453343279E-2</v>
      </c>
      <c r="AB10" s="22">
        <f t="shared" si="8"/>
        <v>0.45410131954078359</v>
      </c>
      <c r="AC10" s="22">
        <f t="shared" si="9"/>
        <v>7.8534107704941597E-2</v>
      </c>
    </row>
    <row r="11" spans="1:29" x14ac:dyDescent="0.2">
      <c r="A11" s="1">
        <v>45695</v>
      </c>
      <c r="B11">
        <v>227.63</v>
      </c>
      <c r="C11">
        <v>129.84</v>
      </c>
      <c r="D11">
        <v>361.62</v>
      </c>
      <c r="E11">
        <v>6025.9925000000003</v>
      </c>
      <c r="G11" s="3">
        <f t="shared" si="10"/>
        <v>-2.3968784838350077E-2</v>
      </c>
      <c r="H11" s="3">
        <f t="shared" si="11"/>
        <v>9.0146098849859246E-3</v>
      </c>
      <c r="I11" s="3">
        <f t="shared" si="12"/>
        <v>-3.3928189784141916E-2</v>
      </c>
      <c r="J11" s="3">
        <f t="shared" si="13"/>
        <v>-9.4641169546536563E-3</v>
      </c>
      <c r="L11" s="49">
        <v>45695</v>
      </c>
      <c r="M11" s="50">
        <f t="shared" si="14"/>
        <v>-2.4260710332889599E-2</v>
      </c>
      <c r="N11" s="50">
        <f t="shared" si="15"/>
        <v>8.974220835510088E-3</v>
      </c>
      <c r="O11" s="50">
        <f t="shared" si="16"/>
        <v>-3.4517109834953111E-2</v>
      </c>
      <c r="P11" s="50">
        <f t="shared" si="17"/>
        <v>-9.5091862959384554E-3</v>
      </c>
      <c r="Y11" s="49">
        <v>45695</v>
      </c>
      <c r="Z11" s="22">
        <f t="shared" si="6"/>
        <v>7.6733486401132679E-3</v>
      </c>
      <c r="AA11" s="22">
        <f t="shared" si="7"/>
        <v>-1.2315272492453479E-3</v>
      </c>
      <c r="AB11" s="22">
        <f t="shared" si="8"/>
        <v>0.4846785595769541</v>
      </c>
      <c r="AC11" s="22">
        <f t="shared" si="9"/>
        <v>7.1843949623071196E-2</v>
      </c>
    </row>
    <row r="12" spans="1:29" x14ac:dyDescent="0.2">
      <c r="A12" s="1">
        <v>45694</v>
      </c>
      <c r="B12">
        <v>233.22</v>
      </c>
      <c r="C12">
        <v>128.68</v>
      </c>
      <c r="D12">
        <v>374.32</v>
      </c>
      <c r="E12">
        <v>6083.5681000000004</v>
      </c>
      <c r="G12" s="3">
        <f t="shared" si="10"/>
        <v>3.2262227384178832E-3</v>
      </c>
      <c r="H12" s="3">
        <f t="shared" si="11"/>
        <v>3.0841945045261721E-2</v>
      </c>
      <c r="I12" s="3">
        <f t="shared" si="12"/>
        <v>-1.0180606605494913E-2</v>
      </c>
      <c r="J12" s="3">
        <f t="shared" si="13"/>
        <v>3.6438785717181066E-3</v>
      </c>
      <c r="L12" s="49">
        <v>45694</v>
      </c>
      <c r="M12" s="50">
        <f t="shared" si="14"/>
        <v>3.2210296482183117E-3</v>
      </c>
      <c r="N12" s="50">
        <f t="shared" si="15"/>
        <v>3.0375890707866154E-2</v>
      </c>
      <c r="O12" s="50">
        <f t="shared" si="16"/>
        <v>-1.0232783410686183E-2</v>
      </c>
      <c r="P12" s="50">
        <f t="shared" si="17"/>
        <v>3.6372557298737906E-3</v>
      </c>
      <c r="Y12" s="49">
        <v>45694</v>
      </c>
      <c r="Z12" s="22">
        <f t="shared" si="6"/>
        <v>3.1934058973002867E-2</v>
      </c>
      <c r="AA12" s="22">
        <f t="shared" si="7"/>
        <v>-1.0205748084755436E-2</v>
      </c>
      <c r="AB12" s="22">
        <f t="shared" si="8"/>
        <v>0.5191956694119072</v>
      </c>
      <c r="AC12" s="22">
        <f t="shared" si="9"/>
        <v>8.1353135919009653E-2</v>
      </c>
    </row>
    <row r="13" spans="1:29" x14ac:dyDescent="0.2">
      <c r="A13" s="1">
        <v>45693</v>
      </c>
      <c r="B13">
        <v>232.47</v>
      </c>
      <c r="C13">
        <v>124.83</v>
      </c>
      <c r="D13">
        <v>378.17</v>
      </c>
      <c r="E13">
        <v>6061.4808000000003</v>
      </c>
      <c r="G13" s="3">
        <f t="shared" si="10"/>
        <v>-1.4175257731959823E-3</v>
      </c>
      <c r="H13" s="3">
        <f t="shared" si="11"/>
        <v>5.2085967130214961E-2</v>
      </c>
      <c r="I13" s="3">
        <f t="shared" si="12"/>
        <v>-3.5797149486244573E-2</v>
      </c>
      <c r="J13" s="3">
        <f t="shared" si="13"/>
        <v>3.9092547294603541E-3</v>
      </c>
      <c r="L13" s="49">
        <v>45693</v>
      </c>
      <c r="M13" s="50">
        <f t="shared" si="14"/>
        <v>-1.4185314133143574E-3</v>
      </c>
      <c r="N13" s="50">
        <f t="shared" si="15"/>
        <v>5.0774828781187074E-2</v>
      </c>
      <c r="O13" s="50">
        <f t="shared" si="16"/>
        <v>-3.6453580663859418E-2</v>
      </c>
      <c r="P13" s="50">
        <f t="shared" si="17"/>
        <v>3.9016334490842275E-3</v>
      </c>
      <c r="R13" s="47" t="s">
        <v>60</v>
      </c>
      <c r="S13" s="47"/>
      <c r="T13" s="47"/>
      <c r="U13" s="47"/>
      <c r="V13" s="47"/>
      <c r="Y13" s="49">
        <v>45693</v>
      </c>
      <c r="Z13" s="22">
        <f t="shared" si="6"/>
        <v>2.8713029324784554E-2</v>
      </c>
      <c r="AA13" s="22">
        <f t="shared" si="7"/>
        <v>-4.058163879262159E-2</v>
      </c>
      <c r="AB13" s="22">
        <f t="shared" si="8"/>
        <v>0.52942845282259343</v>
      </c>
      <c r="AC13" s="22">
        <f t="shared" si="9"/>
        <v>7.7715880189135861E-2</v>
      </c>
    </row>
    <row r="14" spans="1:29" x14ac:dyDescent="0.2">
      <c r="A14" s="1">
        <v>45692</v>
      </c>
      <c r="B14">
        <v>232.8</v>
      </c>
      <c r="C14">
        <v>118.65</v>
      </c>
      <c r="D14">
        <v>392.21</v>
      </c>
      <c r="E14">
        <v>6037.8771999999999</v>
      </c>
      <c r="G14" s="3">
        <f t="shared" si="10"/>
        <v>2.1007850532871464E-2</v>
      </c>
      <c r="H14" s="3">
        <f t="shared" si="11"/>
        <v>1.705811760672038E-2</v>
      </c>
      <c r="I14" s="3">
        <f t="shared" si="12"/>
        <v>2.223206839032521E-2</v>
      </c>
      <c r="J14" s="3">
        <f t="shared" si="13"/>
        <v>7.2248416124238712E-3</v>
      </c>
      <c r="L14" s="49">
        <v>45692</v>
      </c>
      <c r="M14" s="50">
        <f t="shared" si="14"/>
        <v>2.0790228215525564E-2</v>
      </c>
      <c r="N14" s="50">
        <f t="shared" si="15"/>
        <v>1.6914261556281014E-2</v>
      </c>
      <c r="O14" s="50">
        <f t="shared" si="16"/>
        <v>2.1988538793356979E-2</v>
      </c>
      <c r="P14" s="50">
        <f t="shared" si="17"/>
        <v>7.1988674752459444E-3</v>
      </c>
      <c r="R14" s="7"/>
      <c r="S14" s="7" t="str">
        <f>S2</f>
        <v>Apple</v>
      </c>
      <c r="T14" s="7" t="str">
        <f t="shared" ref="T14:V14" si="18">T2</f>
        <v>NVDIA</v>
      </c>
      <c r="U14" s="7" t="str">
        <f t="shared" si="18"/>
        <v>Tesla</v>
      </c>
      <c r="V14" s="7" t="str">
        <f t="shared" si="18"/>
        <v>SP500</v>
      </c>
      <c r="Y14" s="49">
        <v>45692</v>
      </c>
      <c r="Z14" s="22">
        <f t="shared" si="6"/>
        <v>3.013156073809891E-2</v>
      </c>
      <c r="AA14" s="22">
        <f t="shared" si="7"/>
        <v>-9.1356467573808664E-2</v>
      </c>
      <c r="AB14" s="22">
        <f t="shared" si="8"/>
        <v>0.56588203348645283</v>
      </c>
      <c r="AC14" s="22">
        <f t="shared" si="9"/>
        <v>7.3814246740051631E-2</v>
      </c>
    </row>
    <row r="15" spans="1:29" x14ac:dyDescent="0.2">
      <c r="A15" s="1">
        <v>45691</v>
      </c>
      <c r="B15">
        <v>228.01</v>
      </c>
      <c r="C15">
        <v>116.66</v>
      </c>
      <c r="D15">
        <v>383.68</v>
      </c>
      <c r="E15">
        <v>5994.5673999999999</v>
      </c>
      <c r="G15" s="3">
        <f t="shared" si="10"/>
        <v>-3.3855932203389894E-2</v>
      </c>
      <c r="H15" s="3">
        <f t="shared" si="11"/>
        <v>-2.8400099941700674E-2</v>
      </c>
      <c r="I15" s="3">
        <f t="shared" si="12"/>
        <v>-5.1705388037567968E-2</v>
      </c>
      <c r="J15" s="3">
        <f t="shared" si="13"/>
        <v>-7.6083607223668137E-3</v>
      </c>
      <c r="L15" s="49">
        <v>45691</v>
      </c>
      <c r="M15" s="50">
        <f t="shared" si="14"/>
        <v>-3.4442317383852845E-2</v>
      </c>
      <c r="N15" s="50">
        <f t="shared" si="15"/>
        <v>-2.8811184717135074E-2</v>
      </c>
      <c r="O15" s="50">
        <f t="shared" si="16"/>
        <v>-5.3090052894495664E-2</v>
      </c>
      <c r="P15" s="50">
        <f t="shared" si="17"/>
        <v>-7.6374519504499097E-3</v>
      </c>
      <c r="R15" s="4" t="s">
        <v>8</v>
      </c>
      <c r="S15" s="5">
        <f>AVERAGE(M3:M128)</f>
        <v>6.7136575406919754E-4</v>
      </c>
      <c r="T15" s="5">
        <f t="shared" ref="T15:V15" si="19">AVERAGE(N3:N128)</f>
        <v>5.9439188831396155E-4</v>
      </c>
      <c r="U15" s="5">
        <f t="shared" si="19"/>
        <v>3.6865939808323161E-3</v>
      </c>
      <c r="V15" s="5">
        <f t="shared" si="19"/>
        <v>6.8983058402056639E-4</v>
      </c>
      <c r="Y15" s="49">
        <v>45691</v>
      </c>
      <c r="Z15" s="22">
        <f t="shared" si="6"/>
        <v>9.3413325225733465E-3</v>
      </c>
      <c r="AA15" s="22">
        <f t="shared" si="7"/>
        <v>-0.10827072913008969</v>
      </c>
      <c r="AB15" s="22">
        <f t="shared" si="8"/>
        <v>0.54389349469309589</v>
      </c>
      <c r="AC15" s="22">
        <f t="shared" si="9"/>
        <v>6.661537926480568E-2</v>
      </c>
    </row>
    <row r="16" spans="1:29" x14ac:dyDescent="0.2">
      <c r="A16" s="1">
        <v>45688</v>
      </c>
      <c r="B16">
        <v>236</v>
      </c>
      <c r="C16">
        <v>120.07</v>
      </c>
      <c r="D16">
        <v>404.6</v>
      </c>
      <c r="E16">
        <v>6040.5258999999996</v>
      </c>
      <c r="G16" s="3">
        <f t="shared" si="10"/>
        <v>-6.6922008502041663E-3</v>
      </c>
      <c r="H16" s="3">
        <f t="shared" si="11"/>
        <v>-3.6742880064179806E-2</v>
      </c>
      <c r="I16" s="3">
        <f t="shared" si="12"/>
        <v>1.0792445288298369E-2</v>
      </c>
      <c r="J16" s="3">
        <f t="shared" si="13"/>
        <v>-5.048215958872615E-3</v>
      </c>
      <c r="L16" s="49">
        <v>45688</v>
      </c>
      <c r="M16" s="50">
        <f t="shared" si="14"/>
        <v>-6.714694035086833E-3</v>
      </c>
      <c r="N16" s="50">
        <f t="shared" si="15"/>
        <v>-3.743490392694037E-2</v>
      </c>
      <c r="O16" s="50">
        <f t="shared" si="16"/>
        <v>1.0734622511389938E-2</v>
      </c>
      <c r="P16" s="50">
        <f t="shared" si="17"/>
        <v>-5.0610012478064471E-3</v>
      </c>
      <c r="R16" s="4" t="s">
        <v>9</v>
      </c>
      <c r="S16" s="5">
        <f>_xlfn.VAR.S(M3:M128)</f>
        <v>1.8692992643998401E-4</v>
      </c>
      <c r="T16" s="5">
        <f t="shared" ref="T16:V16" si="20">_xlfn.VAR.S(N3:N128)</f>
        <v>1.0979594651194982E-3</v>
      </c>
      <c r="U16" s="5">
        <f t="shared" si="20"/>
        <v>1.7201874767607194E-3</v>
      </c>
      <c r="V16" s="5">
        <f t="shared" si="20"/>
        <v>6.1773420466787574E-5</v>
      </c>
      <c r="Y16" s="49">
        <v>45688</v>
      </c>
      <c r="Z16" s="22">
        <f t="shared" si="6"/>
        <v>4.3783649906426192E-2</v>
      </c>
      <c r="AA16" s="22">
        <f t="shared" si="7"/>
        <v>-7.9459544412954608E-2</v>
      </c>
      <c r="AB16" s="22">
        <f t="shared" si="8"/>
        <v>0.59698354758759153</v>
      </c>
      <c r="AC16" s="22">
        <f t="shared" si="9"/>
        <v>7.4252831215255596E-2</v>
      </c>
    </row>
    <row r="17" spans="1:35" x14ac:dyDescent="0.2">
      <c r="A17" s="1">
        <v>45687</v>
      </c>
      <c r="B17">
        <v>237.59</v>
      </c>
      <c r="C17">
        <v>124.65</v>
      </c>
      <c r="D17">
        <v>400.28</v>
      </c>
      <c r="E17">
        <v>6071.1745000000001</v>
      </c>
      <c r="G17" s="3">
        <f t="shared" si="10"/>
        <v>-7.3947192513369453E-3</v>
      </c>
      <c r="H17" s="3">
        <f t="shared" si="11"/>
        <v>7.6798706548100171E-3</v>
      </c>
      <c r="I17" s="3">
        <f t="shared" si="12"/>
        <v>2.873297352865567E-2</v>
      </c>
      <c r="J17" s="3">
        <f t="shared" si="13"/>
        <v>5.275932529726246E-3</v>
      </c>
      <c r="L17" s="49">
        <v>45687</v>
      </c>
      <c r="M17" s="50">
        <f t="shared" si="14"/>
        <v>-7.4221957254156003E-3</v>
      </c>
      <c r="N17" s="50">
        <f t="shared" si="15"/>
        <v>7.6505305711246667E-3</v>
      </c>
      <c r="O17" s="50">
        <f t="shared" si="16"/>
        <v>2.8327922231747241E-2</v>
      </c>
      <c r="P17" s="50">
        <f t="shared" si="17"/>
        <v>5.2620635574846314E-3</v>
      </c>
      <c r="R17" s="4" t="s">
        <v>10</v>
      </c>
      <c r="S17" s="5">
        <f>_xlfn.STDEV.S(M3:M128)</f>
        <v>1.3672231948002638E-2</v>
      </c>
      <c r="T17" s="5">
        <f t="shared" ref="T17:V17" si="21">_xlfn.STDEV.S(N3:N128)</f>
        <v>3.3135471403308844E-2</v>
      </c>
      <c r="U17" s="5">
        <f t="shared" si="21"/>
        <v>4.1475142878123032E-2</v>
      </c>
      <c r="V17" s="5">
        <f t="shared" si="21"/>
        <v>7.8596068900923782E-3</v>
      </c>
      <c r="X17" s="11"/>
      <c r="Y17" s="49">
        <v>45687</v>
      </c>
      <c r="Z17" s="22">
        <f t="shared" si="6"/>
        <v>5.0498343941513021E-2</v>
      </c>
      <c r="AA17" s="22">
        <f t="shared" si="7"/>
        <v>-4.2024640486014245E-2</v>
      </c>
      <c r="AB17" s="22">
        <f t="shared" si="8"/>
        <v>0.58624892507620163</v>
      </c>
      <c r="AC17" s="22">
        <f t="shared" si="9"/>
        <v>7.9313832463062048E-2</v>
      </c>
    </row>
    <row r="18" spans="1:35" x14ac:dyDescent="0.2">
      <c r="A18" s="1">
        <v>45686</v>
      </c>
      <c r="B18">
        <v>239.36</v>
      </c>
      <c r="C18">
        <v>123.7</v>
      </c>
      <c r="D18">
        <v>389.1</v>
      </c>
      <c r="E18">
        <v>6039.3114999999998</v>
      </c>
      <c r="G18" s="3">
        <f t="shared" si="10"/>
        <v>4.6168051708219693E-3</v>
      </c>
      <c r="H18" s="3">
        <f t="shared" si="11"/>
        <v>-4.1010931079928703E-2</v>
      </c>
      <c r="I18" s="3">
        <f t="shared" si="12"/>
        <v>-2.2582833027707139E-2</v>
      </c>
      <c r="J18" s="3">
        <f t="shared" si="13"/>
        <v>-4.6785441500521996E-3</v>
      </c>
      <c r="L18" s="49">
        <v>45686</v>
      </c>
      <c r="M18" s="50">
        <f t="shared" si="14"/>
        <v>4.6061804148975023E-3</v>
      </c>
      <c r="N18" s="50">
        <f t="shared" si="15"/>
        <v>-4.1875602578602553E-2</v>
      </c>
      <c r="O18" s="50">
        <f t="shared" si="16"/>
        <v>-2.2841730383513555E-2</v>
      </c>
      <c r="P18" s="50">
        <f t="shared" si="17"/>
        <v>-4.6895227938311959E-3</v>
      </c>
      <c r="R18" s="4" t="s">
        <v>11</v>
      </c>
      <c r="S18" s="5">
        <f>MIN(M3:M128)</f>
        <v>-4.1238975826963314E-2</v>
      </c>
      <c r="T18" s="5">
        <f t="shared" ref="T18:V18" si="22">MIN(N3:N128)</f>
        <v>-0.18594612349652748</v>
      </c>
      <c r="U18" s="5">
        <f t="shared" si="22"/>
        <v>-9.1923534987007532E-2</v>
      </c>
      <c r="V18" s="5">
        <f t="shared" si="22"/>
        <v>-2.9936671204298399E-2</v>
      </c>
      <c r="X18" s="11"/>
      <c r="Y18" s="49">
        <v>45686</v>
      </c>
      <c r="Z18" s="22">
        <f t="shared" si="6"/>
        <v>5.7920539666928623E-2</v>
      </c>
      <c r="AA18" s="22">
        <f t="shared" si="7"/>
        <v>-4.9675171057138909E-2</v>
      </c>
      <c r="AB18" s="22">
        <f t="shared" si="8"/>
        <v>0.55792100284445434</v>
      </c>
      <c r="AC18" s="22">
        <f t="shared" si="9"/>
        <v>7.4051768905577423E-2</v>
      </c>
    </row>
    <row r="19" spans="1:35" x14ac:dyDescent="0.2">
      <c r="A19" s="1">
        <v>45685</v>
      </c>
      <c r="B19">
        <v>238.26</v>
      </c>
      <c r="C19">
        <v>128.99</v>
      </c>
      <c r="D19">
        <v>398.09</v>
      </c>
      <c r="E19">
        <v>6067.6994999999997</v>
      </c>
      <c r="G19" s="3">
        <f t="shared" si="10"/>
        <v>3.6543983294178961E-2</v>
      </c>
      <c r="H19" s="3">
        <f t="shared" si="11"/>
        <v>8.9258571187299518E-2</v>
      </c>
      <c r="I19" s="3">
        <f t="shared" si="12"/>
        <v>2.3668639053253671E-3</v>
      </c>
      <c r="J19" s="3">
        <f t="shared" si="13"/>
        <v>9.2182381021073123E-3</v>
      </c>
      <c r="L19" s="49">
        <v>45685</v>
      </c>
      <c r="M19" s="50">
        <f t="shared" si="14"/>
        <v>3.5892086430602384E-2</v>
      </c>
      <c r="N19" s="50">
        <f t="shared" si="15"/>
        <v>8.5497254873414752E-2</v>
      </c>
      <c r="O19" s="50">
        <f t="shared" si="16"/>
        <v>2.3640672948804699E-3</v>
      </c>
      <c r="P19" s="50">
        <f t="shared" si="17"/>
        <v>9.1760094626404352E-3</v>
      </c>
      <c r="R19" s="4" t="s">
        <v>12</v>
      </c>
      <c r="S19" s="5">
        <f>MAX(M3:M128)</f>
        <v>3.6395154910179209E-2</v>
      </c>
      <c r="T19" s="5">
        <f t="shared" ref="T19:V19" si="23">MAX(N3:N128)</f>
        <v>8.5497254873414752E-2</v>
      </c>
      <c r="U19" s="5">
        <f t="shared" si="23"/>
        <v>0.19818692072414162</v>
      </c>
      <c r="V19" s="5">
        <f t="shared" si="23"/>
        <v>2.4982668513442739E-2</v>
      </c>
      <c r="X19" s="12"/>
      <c r="Y19" s="49">
        <v>45685</v>
      </c>
      <c r="Z19" s="22">
        <f t="shared" si="6"/>
        <v>5.3314359252031124E-2</v>
      </c>
      <c r="AA19" s="22">
        <f t="shared" si="7"/>
        <v>-7.7995684785363562E-3</v>
      </c>
      <c r="AB19" s="22">
        <f t="shared" si="8"/>
        <v>0.5807627332279679</v>
      </c>
      <c r="AC19" s="22">
        <f t="shared" si="9"/>
        <v>7.8741291699408619E-2</v>
      </c>
    </row>
    <row r="20" spans="1:35" x14ac:dyDescent="0.2">
      <c r="A20" s="1">
        <v>45684</v>
      </c>
      <c r="B20">
        <v>229.86</v>
      </c>
      <c r="C20">
        <v>118.42</v>
      </c>
      <c r="D20">
        <v>397.15</v>
      </c>
      <c r="E20">
        <v>6012.2768999999998</v>
      </c>
      <c r="G20" s="3">
        <f t="shared" si="10"/>
        <v>3.17802316186373E-2</v>
      </c>
      <c r="H20" s="3">
        <f t="shared" si="11"/>
        <v>-0.16968167157481417</v>
      </c>
      <c r="I20" s="3">
        <f t="shared" si="12"/>
        <v>-2.3193467460278394E-2</v>
      </c>
      <c r="J20" s="3">
        <f t="shared" si="13"/>
        <v>-1.4581619099282239E-2</v>
      </c>
      <c r="L20" s="49">
        <v>45684</v>
      </c>
      <c r="M20" s="50">
        <f t="shared" si="14"/>
        <v>3.1285690523568978E-2</v>
      </c>
      <c r="N20" s="50">
        <f t="shared" si="15"/>
        <v>-0.18594612349652748</v>
      </c>
      <c r="O20" s="50">
        <f t="shared" si="16"/>
        <v>-2.3466668513776968E-2</v>
      </c>
      <c r="P20" s="50">
        <f t="shared" si="17"/>
        <v>-1.4688975808251372E-2</v>
      </c>
      <c r="R20" s="4" t="s">
        <v>13</v>
      </c>
      <c r="S20" s="5">
        <f>MEDIAN(M3:M128)</f>
        <v>1.3342620921712087E-3</v>
      </c>
      <c r="T20" s="5">
        <f t="shared" ref="T20:V20" si="24">MEDIAN(N3:N128)</f>
        <v>3.4208209561047689E-3</v>
      </c>
      <c r="U20" s="5">
        <f t="shared" si="24"/>
        <v>-6.8353054462320863E-4</v>
      </c>
      <c r="V20" s="5">
        <f t="shared" si="24"/>
        <v>1.2009217004503E-3</v>
      </c>
      <c r="X20" s="11"/>
      <c r="Y20" s="49">
        <v>45684</v>
      </c>
      <c r="Z20" s="22">
        <f t="shared" si="6"/>
        <v>1.742227282142874E-2</v>
      </c>
      <c r="AA20" s="22">
        <f t="shared" si="7"/>
        <v>-9.3296823351951108E-2</v>
      </c>
      <c r="AB20" s="22">
        <f t="shared" si="8"/>
        <v>0.57839866593308742</v>
      </c>
      <c r="AC20" s="22">
        <f t="shared" si="9"/>
        <v>6.9565282236768181E-2</v>
      </c>
    </row>
    <row r="21" spans="1:35" x14ac:dyDescent="0.2">
      <c r="A21" s="1">
        <v>45681</v>
      </c>
      <c r="B21">
        <v>222.78</v>
      </c>
      <c r="C21">
        <v>142.62</v>
      </c>
      <c r="D21">
        <v>406.58</v>
      </c>
      <c r="E21">
        <v>6101.2429000000002</v>
      </c>
      <c r="G21" s="3">
        <f t="shared" si="10"/>
        <v>-3.934543503532173E-3</v>
      </c>
      <c r="H21" s="3">
        <f t="shared" si="11"/>
        <v>-3.1245754652900359E-2</v>
      </c>
      <c r="I21" s="3">
        <f t="shared" si="12"/>
        <v>-1.406469760900142E-2</v>
      </c>
      <c r="J21" s="3">
        <f t="shared" si="13"/>
        <v>-2.8541000570658781E-3</v>
      </c>
      <c r="L21" s="49">
        <v>45681</v>
      </c>
      <c r="M21" s="50">
        <f t="shared" si="14"/>
        <v>-3.9423041829985839E-3</v>
      </c>
      <c r="N21" s="50">
        <f t="shared" si="15"/>
        <v>-3.1744316030402252E-2</v>
      </c>
      <c r="O21" s="50">
        <f t="shared" si="16"/>
        <v>-1.41645427686508E-2</v>
      </c>
      <c r="P21" s="50">
        <f t="shared" si="17"/>
        <v>-2.8581807669862329E-3</v>
      </c>
      <c r="R21" s="4" t="s">
        <v>14</v>
      </c>
      <c r="S21" s="6">
        <f>SKEW(M3:M128)</f>
        <v>-0.39172881084447153</v>
      </c>
      <c r="T21" s="6">
        <f t="shared" ref="T21:V21" si="25">SKEW(N3:N128)</f>
        <v>-1.4884618949507848</v>
      </c>
      <c r="U21" s="6">
        <f t="shared" si="25"/>
        <v>0.97050328808030872</v>
      </c>
      <c r="V21" s="6">
        <f t="shared" si="25"/>
        <v>-0.59030726639250608</v>
      </c>
      <c r="Y21" s="49">
        <v>45681</v>
      </c>
      <c r="Z21" s="22">
        <f t="shared" si="6"/>
        <v>-1.3863417702140239E-2</v>
      </c>
      <c r="AA21" s="22">
        <f t="shared" si="7"/>
        <v>9.2649300144576369E-2</v>
      </c>
      <c r="AB21" s="22">
        <f t="shared" si="8"/>
        <v>0.60186533444686441</v>
      </c>
      <c r="AC21" s="22">
        <f t="shared" si="9"/>
        <v>8.4254258045019556E-2</v>
      </c>
    </row>
    <row r="22" spans="1:35" ht="17" thickBot="1" x14ac:dyDescent="0.25">
      <c r="A22" s="1">
        <v>45680</v>
      </c>
      <c r="B22">
        <v>223.66</v>
      </c>
      <c r="C22">
        <v>147.22</v>
      </c>
      <c r="D22">
        <v>412.38</v>
      </c>
      <c r="E22">
        <v>6118.7062999999998</v>
      </c>
      <c r="G22" s="3">
        <f t="shared" si="10"/>
        <v>-7.5950498145926915E-4</v>
      </c>
      <c r="H22" s="3">
        <f t="shared" si="11"/>
        <v>1.0199224858911116E-3</v>
      </c>
      <c r="I22" s="3">
        <f t="shared" si="12"/>
        <v>-6.57657006576573E-3</v>
      </c>
      <c r="J22" s="3">
        <f t="shared" si="13"/>
        <v>5.3129701489045278E-3</v>
      </c>
      <c r="L22" s="49">
        <v>45680</v>
      </c>
      <c r="M22" s="50">
        <f t="shared" si="14"/>
        <v>-7.5979355149053557E-4</v>
      </c>
      <c r="N22" s="50">
        <f t="shared" si="15"/>
        <v>1.0194027183375537E-3</v>
      </c>
      <c r="O22" s="50">
        <f t="shared" si="16"/>
        <v>-6.5982909878338734E-3</v>
      </c>
      <c r="P22" s="50">
        <f t="shared" si="17"/>
        <v>5.2989061155362827E-3</v>
      </c>
      <c r="R22" s="4" t="s">
        <v>15</v>
      </c>
      <c r="S22" s="6">
        <f>KURT(M3:M128)</f>
        <v>0.88729914180212033</v>
      </c>
      <c r="T22" s="6">
        <f t="shared" ref="T22:V22" si="26">KURT(N3:N128)</f>
        <v>7.5645600392636831</v>
      </c>
      <c r="U22" s="6">
        <f t="shared" si="26"/>
        <v>3.6562430585018539</v>
      </c>
      <c r="V22" s="6">
        <f t="shared" si="26"/>
        <v>2.0630065286389057</v>
      </c>
      <c r="Y22" s="49">
        <v>45680</v>
      </c>
      <c r="Z22" s="22">
        <f t="shared" si="6"/>
        <v>-9.9211135191416555E-3</v>
      </c>
      <c r="AA22" s="22">
        <f t="shared" si="7"/>
        <v>0.12439361617497863</v>
      </c>
      <c r="AB22" s="22">
        <f t="shared" si="8"/>
        <v>0.61602987721551516</v>
      </c>
      <c r="AC22" s="22">
        <f t="shared" si="9"/>
        <v>8.7112438812005782E-2</v>
      </c>
    </row>
    <row r="23" spans="1:35" x14ac:dyDescent="0.2">
      <c r="A23" s="1">
        <v>45679</v>
      </c>
      <c r="B23">
        <v>223.83</v>
      </c>
      <c r="C23">
        <v>147.07</v>
      </c>
      <c r="D23">
        <v>415.11</v>
      </c>
      <c r="E23">
        <v>6086.3696</v>
      </c>
      <c r="G23" s="3">
        <f t="shared" si="10"/>
        <v>5.3449514911967366E-3</v>
      </c>
      <c r="H23" s="3">
        <f t="shared" si="11"/>
        <v>4.43087410352907E-2</v>
      </c>
      <c r="I23" s="3">
        <f t="shared" si="12"/>
        <v>-2.1128587261536991E-2</v>
      </c>
      <c r="J23" s="3">
        <f t="shared" si="13"/>
        <v>6.1375457265959721E-3</v>
      </c>
      <c r="L23" s="49">
        <v>45679</v>
      </c>
      <c r="M23" s="50">
        <f t="shared" si="14"/>
        <v>5.3307179338975266E-3</v>
      </c>
      <c r="N23" s="50">
        <f t="shared" si="15"/>
        <v>4.3355174702263348E-2</v>
      </c>
      <c r="O23" s="50">
        <f t="shared" si="16"/>
        <v>-2.1354990595606967E-2</v>
      </c>
      <c r="P23" s="50">
        <f t="shared" si="17"/>
        <v>6.1187877058352276E-3</v>
      </c>
      <c r="Y23" s="49">
        <v>45679</v>
      </c>
      <c r="Z23" s="22">
        <f t="shared" si="6"/>
        <v>-9.1613199676511201E-3</v>
      </c>
      <c r="AA23" s="22">
        <f t="shared" si="7"/>
        <v>0.12337421345664107</v>
      </c>
      <c r="AB23" s="22">
        <f t="shared" si="8"/>
        <v>0.62262816820334899</v>
      </c>
      <c r="AC23" s="22">
        <f t="shared" si="9"/>
        <v>8.1813532696469501E-2</v>
      </c>
      <c r="AE23" s="55"/>
      <c r="AF23" s="55" t="s">
        <v>2</v>
      </c>
      <c r="AG23" s="55" t="s">
        <v>3</v>
      </c>
      <c r="AH23" s="55" t="s">
        <v>4</v>
      </c>
      <c r="AI23" s="55" t="s">
        <v>1</v>
      </c>
    </row>
    <row r="24" spans="1:35" x14ac:dyDescent="0.2">
      <c r="A24" s="1">
        <v>45678</v>
      </c>
      <c r="B24">
        <v>222.64</v>
      </c>
      <c r="C24">
        <v>140.83000000000001</v>
      </c>
      <c r="D24">
        <v>424.07</v>
      </c>
      <c r="E24">
        <v>6049.2421000000004</v>
      </c>
      <c r="G24" s="3">
        <f t="shared" si="10"/>
        <v>-3.1915818766849346E-2</v>
      </c>
      <c r="H24" s="3">
        <f t="shared" si="11"/>
        <v>2.265630673153729E-2</v>
      </c>
      <c r="I24" s="3">
        <f t="shared" si="12"/>
        <v>-5.6975381008206316E-3</v>
      </c>
      <c r="J24" s="3">
        <f t="shared" si="13"/>
        <v>8.7677738593587851E-3</v>
      </c>
      <c r="L24" s="49">
        <v>45678</v>
      </c>
      <c r="M24" s="50">
        <f t="shared" si="14"/>
        <v>-3.2436231402883438E-2</v>
      </c>
      <c r="N24" s="50">
        <f t="shared" si="15"/>
        <v>2.2403464470924412E-2</v>
      </c>
      <c r="O24" s="50">
        <f t="shared" si="16"/>
        <v>-5.7138309867241317E-3</v>
      </c>
      <c r="P24" s="50">
        <f t="shared" si="17"/>
        <v>8.7295601338933278E-3</v>
      </c>
      <c r="R24" s="8"/>
      <c r="S24" s="45" t="s">
        <v>18</v>
      </c>
      <c r="T24" s="45"/>
      <c r="U24" s="45"/>
      <c r="V24" s="45">
        <v>3</v>
      </c>
      <c r="W24" s="16">
        <v>3</v>
      </c>
      <c r="Y24" s="49">
        <v>45678</v>
      </c>
      <c r="Z24" s="22">
        <f t="shared" si="6"/>
        <v>-1.4492037901548648E-2</v>
      </c>
      <c r="AA24" s="22">
        <f t="shared" si="7"/>
        <v>8.0019038754377728E-2</v>
      </c>
      <c r="AB24" s="22">
        <f t="shared" si="8"/>
        <v>0.64398315879895596</v>
      </c>
      <c r="AC24" s="22">
        <f t="shared" si="9"/>
        <v>7.5694744990634277E-2</v>
      </c>
      <c r="AE24" s="53" t="s">
        <v>2</v>
      </c>
      <c r="AF24" s="53">
        <v>1</v>
      </c>
      <c r="AG24" s="53"/>
      <c r="AH24" s="53"/>
      <c r="AI24" s="53"/>
    </row>
    <row r="25" spans="1:35" x14ac:dyDescent="0.2">
      <c r="A25" s="1">
        <v>45674</v>
      </c>
      <c r="B25">
        <v>229.98</v>
      </c>
      <c r="C25">
        <v>137.71</v>
      </c>
      <c r="D25">
        <v>426.5</v>
      </c>
      <c r="E25">
        <v>5996.6647000000003</v>
      </c>
      <c r="G25" s="3">
        <f t="shared" si="10"/>
        <v>7.5352668010164603E-3</v>
      </c>
      <c r="H25" s="3">
        <f t="shared" si="11"/>
        <v>3.0994983903571249E-2</v>
      </c>
      <c r="I25" s="3">
        <f t="shared" si="12"/>
        <v>3.0641341646126419E-2</v>
      </c>
      <c r="J25" s="3">
        <f t="shared" si="13"/>
        <v>9.9917126194799533E-3</v>
      </c>
      <c r="L25" s="49">
        <v>45674</v>
      </c>
      <c r="M25" s="50">
        <f t="shared" si="14"/>
        <v>7.5070184950648353E-3</v>
      </c>
      <c r="N25" s="50">
        <f t="shared" si="15"/>
        <v>3.0524339750020613E-2</v>
      </c>
      <c r="O25" s="50">
        <f t="shared" si="16"/>
        <v>3.0181270260479016E-2</v>
      </c>
      <c r="P25" s="50">
        <f t="shared" si="17"/>
        <v>9.9421254922566309E-3</v>
      </c>
      <c r="R25" s="4"/>
      <c r="S25" s="9" t="str">
        <f>S14</f>
        <v>Apple</v>
      </c>
      <c r="T25" s="9" t="str">
        <f t="shared" ref="T25:V25" si="27">T14</f>
        <v>NVDIA</v>
      </c>
      <c r="U25" s="9" t="str">
        <f t="shared" si="27"/>
        <v>Tesla</v>
      </c>
      <c r="V25" s="9" t="str">
        <f t="shared" si="27"/>
        <v>SP500</v>
      </c>
      <c r="Y25" s="49">
        <v>45674</v>
      </c>
      <c r="Z25" s="22">
        <f t="shared" si="6"/>
        <v>1.794419350133479E-2</v>
      </c>
      <c r="AA25" s="22">
        <f t="shared" si="7"/>
        <v>5.7615574283453319E-2</v>
      </c>
      <c r="AB25" s="22">
        <f t="shared" si="8"/>
        <v>0.64969698978568013</v>
      </c>
      <c r="AC25" s="22">
        <f t="shared" si="9"/>
        <v>6.6965184856740953E-2</v>
      </c>
      <c r="AE25" s="53" t="s">
        <v>3</v>
      </c>
      <c r="AF25" s="53">
        <v>0.19122529603321856</v>
      </c>
      <c r="AG25" s="53">
        <v>1</v>
      </c>
      <c r="AH25" s="53"/>
      <c r="AI25" s="53"/>
    </row>
    <row r="26" spans="1:35" x14ac:dyDescent="0.2">
      <c r="A26" s="1">
        <v>45673</v>
      </c>
      <c r="B26">
        <v>228.26</v>
      </c>
      <c r="C26">
        <v>133.57</v>
      </c>
      <c r="D26">
        <v>413.82</v>
      </c>
      <c r="E26">
        <v>5937.3405000000002</v>
      </c>
      <c r="G26" s="3">
        <f t="shared" si="10"/>
        <v>-4.0400218606802096E-2</v>
      </c>
      <c r="H26" s="3">
        <f t="shared" si="11"/>
        <v>-1.9597768643570324E-2</v>
      </c>
      <c r="I26" s="3">
        <f t="shared" si="12"/>
        <v>-3.3627574611181266E-2</v>
      </c>
      <c r="J26" s="3">
        <f t="shared" si="13"/>
        <v>-2.1127374491359818E-3</v>
      </c>
      <c r="L26" s="49">
        <v>45673</v>
      </c>
      <c r="M26" s="50">
        <f t="shared" si="14"/>
        <v>-4.1238975826963314E-2</v>
      </c>
      <c r="N26" s="50">
        <f t="shared" si="15"/>
        <v>-1.9792351365419E-2</v>
      </c>
      <c r="O26" s="50">
        <f t="shared" si="16"/>
        <v>-3.4205985539776232E-2</v>
      </c>
      <c r="P26" s="50">
        <f t="shared" si="17"/>
        <v>-2.1149724274035194E-3</v>
      </c>
      <c r="R26" s="4" t="s">
        <v>61</v>
      </c>
      <c r="S26" s="10">
        <f>S3*252</f>
        <v>0.19258320002307405</v>
      </c>
      <c r="T26" s="10">
        <f t="shared" ref="T26:V26" si="28">T3*252</f>
        <v>0.28505963069869078</v>
      </c>
      <c r="U26" s="10">
        <f t="shared" si="28"/>
        <v>1.1496073559124624</v>
      </c>
      <c r="V26" s="10">
        <f t="shared" si="28"/>
        <v>0.18161272007807172</v>
      </c>
      <c r="W26" s="15"/>
      <c r="Y26" s="49">
        <v>45673</v>
      </c>
      <c r="Z26" s="22">
        <f t="shared" si="6"/>
        <v>1.0437175006269957E-2</v>
      </c>
      <c r="AA26" s="22">
        <f t="shared" si="7"/>
        <v>2.7091234533432706E-2</v>
      </c>
      <c r="AB26" s="22">
        <f t="shared" si="8"/>
        <v>0.61951571952520113</v>
      </c>
      <c r="AC26" s="22">
        <f t="shared" si="9"/>
        <v>5.7023059364484319E-2</v>
      </c>
      <c r="AE26" s="53" t="s">
        <v>4</v>
      </c>
      <c r="AF26" s="53">
        <v>0.25083996554595572</v>
      </c>
      <c r="AG26" s="53">
        <v>0.22041293492148289</v>
      </c>
      <c r="AH26" s="53">
        <v>1</v>
      </c>
      <c r="AI26" s="53"/>
    </row>
    <row r="27" spans="1:35" ht="17" thickBot="1" x14ac:dyDescent="0.25">
      <c r="A27" s="1">
        <v>45672</v>
      </c>
      <c r="B27">
        <v>237.87</v>
      </c>
      <c r="C27">
        <v>136.24</v>
      </c>
      <c r="D27">
        <v>428.22</v>
      </c>
      <c r="E27">
        <v>5949.9111000000003</v>
      </c>
      <c r="G27" s="3">
        <f t="shared" si="10"/>
        <v>1.9675925925926041E-2</v>
      </c>
      <c r="H27" s="3">
        <f t="shared" si="11"/>
        <v>3.4001214329083318E-2</v>
      </c>
      <c r="I27" s="3">
        <f t="shared" si="12"/>
        <v>8.0381471389645798E-2</v>
      </c>
      <c r="J27" s="3">
        <f t="shared" si="13"/>
        <v>1.8312859034453455E-2</v>
      </c>
      <c r="L27" s="49">
        <v>45672</v>
      </c>
      <c r="M27" s="50">
        <f t="shared" si="14"/>
        <v>1.9484857132124001E-2</v>
      </c>
      <c r="N27" s="50">
        <f t="shared" si="15"/>
        <v>3.3435950485048091E-2</v>
      </c>
      <c r="O27" s="50">
        <f t="shared" si="16"/>
        <v>7.731419302033242E-2</v>
      </c>
      <c r="P27" s="50">
        <f t="shared" si="17"/>
        <v>1.8147198058845709E-2</v>
      </c>
      <c r="R27" s="4" t="s">
        <v>19</v>
      </c>
      <c r="S27" s="10">
        <f>S15*252</f>
        <v>0.16918417002543779</v>
      </c>
      <c r="T27" s="10">
        <f t="shared" ref="T27:V27" si="29">T15*252</f>
        <v>0.1497867558551183</v>
      </c>
      <c r="U27" s="10">
        <f t="shared" si="29"/>
        <v>0.92902168316974365</v>
      </c>
      <c r="V27" s="10">
        <f t="shared" si="29"/>
        <v>0.17383730717318274</v>
      </c>
      <c r="Y27" s="49">
        <v>45672</v>
      </c>
      <c r="Z27" s="22">
        <f t="shared" si="6"/>
        <v>5.1676150833233271E-2</v>
      </c>
      <c r="AA27" s="22">
        <f t="shared" si="7"/>
        <v>4.6883585898851707E-2</v>
      </c>
      <c r="AB27" s="22">
        <f t="shared" si="8"/>
        <v>0.6537217050649774</v>
      </c>
      <c r="AC27" s="22">
        <f t="shared" si="9"/>
        <v>5.9138031791887841E-2</v>
      </c>
      <c r="AE27" s="54" t="s">
        <v>1</v>
      </c>
      <c r="AF27" s="54">
        <v>0.45469640891617324</v>
      </c>
      <c r="AG27" s="54">
        <v>0.64999175277237609</v>
      </c>
      <c r="AH27" s="54">
        <v>0.53232289575879344</v>
      </c>
      <c r="AI27" s="54">
        <v>1</v>
      </c>
    </row>
    <row r="28" spans="1:35" x14ac:dyDescent="0.2">
      <c r="A28" s="1">
        <v>45671</v>
      </c>
      <c r="B28">
        <v>233.28</v>
      </c>
      <c r="C28">
        <v>131.76</v>
      </c>
      <c r="D28">
        <v>396.36</v>
      </c>
      <c r="E28">
        <v>5842.9107000000004</v>
      </c>
      <c r="G28" s="3">
        <f t="shared" si="10"/>
        <v>-4.778156996587013E-3</v>
      </c>
      <c r="H28" s="3">
        <f t="shared" si="11"/>
        <v>-1.103355100202652E-2</v>
      </c>
      <c r="I28" s="3">
        <f t="shared" si="12"/>
        <v>-1.7232401874488601E-2</v>
      </c>
      <c r="J28" s="3">
        <f t="shared" si="13"/>
        <v>1.146770068334968E-3</v>
      </c>
      <c r="L28" s="49">
        <v>45671</v>
      </c>
      <c r="M28" s="50">
        <f t="shared" si="14"/>
        <v>-4.7896088825642048E-3</v>
      </c>
      <c r="N28" s="50">
        <f t="shared" si="15"/>
        <v>-1.1094872102735659E-2</v>
      </c>
      <c r="O28" s="50">
        <f t="shared" si="16"/>
        <v>-1.7382607818861549E-2</v>
      </c>
      <c r="P28" s="50">
        <f t="shared" si="17"/>
        <v>1.1461130298069248E-3</v>
      </c>
      <c r="R28" s="4" t="s">
        <v>20</v>
      </c>
      <c r="S28" s="5">
        <f>S5*SQRT(252)</f>
        <v>0.21665217889222044</v>
      </c>
      <c r="T28" s="5">
        <f t="shared" ref="T28:V28" si="30">T5*SQRT(252)</f>
        <v>0.51496182040842486</v>
      </c>
      <c r="U28" s="5">
        <f t="shared" si="30"/>
        <v>0.67585616894839584</v>
      </c>
      <c r="V28" s="5">
        <f t="shared" si="30"/>
        <v>0.12457815273190698</v>
      </c>
      <c r="Y28" s="49">
        <v>45671</v>
      </c>
      <c r="Z28" s="22">
        <f t="shared" si="6"/>
        <v>3.2191293701109271E-2</v>
      </c>
      <c r="AA28" s="22">
        <f t="shared" si="7"/>
        <v>1.3447635413803616E-2</v>
      </c>
      <c r="AB28" s="22">
        <f t="shared" si="8"/>
        <v>0.57640751204464502</v>
      </c>
      <c r="AC28" s="22">
        <f t="shared" si="9"/>
        <v>4.0990833733042131E-2</v>
      </c>
    </row>
    <row r="29" spans="1:35" x14ac:dyDescent="0.2">
      <c r="A29" s="1">
        <v>45670</v>
      </c>
      <c r="B29">
        <v>234.4</v>
      </c>
      <c r="C29">
        <v>133.22999999999999</v>
      </c>
      <c r="D29">
        <v>403.31</v>
      </c>
      <c r="E29">
        <v>5836.2178999999996</v>
      </c>
      <c r="G29" s="3">
        <f t="shared" si="10"/>
        <v>-1.0344099641123039E-2</v>
      </c>
      <c r="H29" s="3">
        <f t="shared" si="11"/>
        <v>-1.9718931645942184E-2</v>
      </c>
      <c r="I29" s="3">
        <f t="shared" si="12"/>
        <v>2.1710492982722762E-2</v>
      </c>
      <c r="J29" s="3">
        <f t="shared" si="13"/>
        <v>1.5742972543679734E-3</v>
      </c>
      <c r="L29" s="49">
        <v>45670</v>
      </c>
      <c r="M29" s="50">
        <f t="shared" si="14"/>
        <v>-1.0397971666903203E-2</v>
      </c>
      <c r="N29" s="50">
        <f t="shared" si="15"/>
        <v>-1.9915943995135368E-2</v>
      </c>
      <c r="O29" s="50">
        <f t="shared" si="16"/>
        <v>2.1478176683598593E-2</v>
      </c>
      <c r="P29" s="50">
        <f t="shared" si="17"/>
        <v>1.5730593474973726E-3</v>
      </c>
      <c r="R29" s="4" t="s">
        <v>21</v>
      </c>
      <c r="S29" s="5">
        <f>S17*SQRT(252)</f>
        <v>0.21703995360964298</v>
      </c>
      <c r="T29" s="5">
        <f t="shared" ref="T29:V29" si="31">T17*SQRT(252)</f>
        <v>0.52600930144828573</v>
      </c>
      <c r="U29" s="5">
        <f t="shared" si="31"/>
        <v>0.65839748187831137</v>
      </c>
      <c r="V29" s="5">
        <f t="shared" si="31"/>
        <v>0.12476739140348519</v>
      </c>
      <c r="Y29" s="49">
        <v>45670</v>
      </c>
      <c r="Z29" s="22">
        <f t="shared" si="6"/>
        <v>3.6980902583673474E-2</v>
      </c>
      <c r="AA29" s="22">
        <f t="shared" si="7"/>
        <v>2.4542507516539275E-2</v>
      </c>
      <c r="AB29" s="22">
        <f t="shared" si="8"/>
        <v>0.5937901198635066</v>
      </c>
      <c r="AC29" s="22">
        <f t="shared" si="9"/>
        <v>3.9844720703235206E-2</v>
      </c>
    </row>
    <row r="30" spans="1:35" x14ac:dyDescent="0.2">
      <c r="A30" s="1">
        <v>45667</v>
      </c>
      <c r="B30">
        <v>236.85</v>
      </c>
      <c r="C30">
        <v>135.91</v>
      </c>
      <c r="D30">
        <v>394.74</v>
      </c>
      <c r="E30">
        <v>5827.0443999999998</v>
      </c>
      <c r="G30" s="3">
        <f t="shared" si="10"/>
        <v>-2.410383189122367E-2</v>
      </c>
      <c r="H30" s="3">
        <f t="shared" si="11"/>
        <v>-2.997644707729652E-2</v>
      </c>
      <c r="I30" s="3">
        <f t="shared" si="12"/>
        <v>-5.0640603635987436E-4</v>
      </c>
      <c r="J30" s="3">
        <f t="shared" si="13"/>
        <v>-1.5410540937471406E-2</v>
      </c>
      <c r="L30" s="49">
        <v>45667</v>
      </c>
      <c r="M30" s="50">
        <f t="shared" si="14"/>
        <v>-2.4399083362794845E-2</v>
      </c>
      <c r="N30" s="50">
        <f t="shared" si="15"/>
        <v>-3.0434926415884248E-2</v>
      </c>
      <c r="O30" s="50">
        <f t="shared" si="16"/>
        <v>-5.0653430320193524E-4</v>
      </c>
      <c r="P30" s="50">
        <f t="shared" si="17"/>
        <v>-1.5530517522242028E-2</v>
      </c>
      <c r="R30" s="4" t="s">
        <v>22</v>
      </c>
      <c r="S30" s="10">
        <f>(B3/B129)*(252/251)-1</f>
        <v>9.2608802472168961E-2</v>
      </c>
      <c r="T30" s="10">
        <f t="shared" ref="T30:V30" si="32">(C3/C129)*(252/251)-1</f>
        <v>8.2063132087036417E-2</v>
      </c>
      <c r="U30" s="10">
        <f t="shared" si="32"/>
        <v>0.59757521637587563</v>
      </c>
      <c r="V30" s="10">
        <f t="shared" si="32"/>
        <v>9.5153791172917668E-2</v>
      </c>
      <c r="Y30" s="49">
        <v>45667</v>
      </c>
      <c r="Z30" s="22">
        <f t="shared" si="6"/>
        <v>4.7378874250576679E-2</v>
      </c>
      <c r="AA30" s="22">
        <f t="shared" si="7"/>
        <v>4.4458451511674643E-2</v>
      </c>
      <c r="AB30" s="22">
        <f t="shared" si="8"/>
        <v>0.57231194317990797</v>
      </c>
      <c r="AC30" s="22">
        <f t="shared" si="9"/>
        <v>3.8271661355737834E-2</v>
      </c>
    </row>
    <row r="31" spans="1:35" x14ac:dyDescent="0.2">
      <c r="A31" s="1">
        <v>45665</v>
      </c>
      <c r="B31">
        <v>242.7</v>
      </c>
      <c r="C31">
        <v>140.11000000000001</v>
      </c>
      <c r="D31">
        <v>394.94</v>
      </c>
      <c r="E31">
        <v>5918.2478000000001</v>
      </c>
      <c r="G31" s="3">
        <f t="shared" si="10"/>
        <v>2.0230378597083654E-3</v>
      </c>
      <c r="H31" s="3">
        <f t="shared" si="11"/>
        <v>-2.1407164264286571E-4</v>
      </c>
      <c r="I31" s="3">
        <f t="shared" si="12"/>
        <v>1.4707373973019688E-3</v>
      </c>
      <c r="J31" s="3">
        <f t="shared" si="13"/>
        <v>1.5598158669267725E-3</v>
      </c>
      <c r="L31" s="49">
        <v>45665</v>
      </c>
      <c r="M31" s="50">
        <f t="shared" si="14"/>
        <v>2.0209942743203797E-3</v>
      </c>
      <c r="N31" s="50">
        <f t="shared" si="15"/>
        <v>-2.140945592475461E-4</v>
      </c>
      <c r="O31" s="50">
        <f t="shared" si="16"/>
        <v>1.4696569223229571E-3</v>
      </c>
      <c r="P31" s="50">
        <f t="shared" si="17"/>
        <v>1.558600617703302E-3</v>
      </c>
      <c r="Y31" s="49">
        <v>45665</v>
      </c>
      <c r="Z31" s="22">
        <f t="shared" si="6"/>
        <v>7.1777957613371524E-2</v>
      </c>
      <c r="AA31" s="22">
        <f t="shared" si="7"/>
        <v>7.4893377927558888E-2</v>
      </c>
      <c r="AB31" s="22">
        <f t="shared" si="8"/>
        <v>0.57281847748310988</v>
      </c>
      <c r="AC31" s="22">
        <f t="shared" si="9"/>
        <v>5.3802178877979862E-2</v>
      </c>
    </row>
    <row r="32" spans="1:35" x14ac:dyDescent="0.2">
      <c r="A32" s="1">
        <v>45664</v>
      </c>
      <c r="B32">
        <v>242.21</v>
      </c>
      <c r="C32">
        <v>140.13999999999999</v>
      </c>
      <c r="D32">
        <v>394.36</v>
      </c>
      <c r="E32">
        <v>5909.0308000000005</v>
      </c>
      <c r="G32" s="3">
        <f t="shared" si="10"/>
        <v>-1.138775510204082E-2</v>
      </c>
      <c r="H32" s="3">
        <f t="shared" si="11"/>
        <v>-6.2169577728702574E-2</v>
      </c>
      <c r="I32" s="3">
        <f t="shared" si="12"/>
        <v>-4.0603332927867664E-2</v>
      </c>
      <c r="J32" s="3">
        <f t="shared" si="13"/>
        <v>-1.1103017709932939E-2</v>
      </c>
      <c r="L32" s="49">
        <v>45664</v>
      </c>
      <c r="M32" s="50">
        <f t="shared" si="14"/>
        <v>-1.1453092086491822E-2</v>
      </c>
      <c r="N32" s="50">
        <f t="shared" si="15"/>
        <v>-6.4186132810914065E-2</v>
      </c>
      <c r="O32" s="50">
        <f t="shared" si="16"/>
        <v>-4.1450663891301837E-2</v>
      </c>
      <c r="P32" s="50">
        <f t="shared" si="17"/>
        <v>-1.116511629334668E-2</v>
      </c>
      <c r="Y32" s="49">
        <v>45664</v>
      </c>
      <c r="Z32" s="22">
        <f t="shared" si="6"/>
        <v>6.975696333905114E-2</v>
      </c>
      <c r="AA32" s="22">
        <f t="shared" si="7"/>
        <v>7.5107472486806437E-2</v>
      </c>
      <c r="AB32" s="22">
        <f t="shared" si="8"/>
        <v>0.57134882056078695</v>
      </c>
      <c r="AC32" s="22">
        <f t="shared" si="9"/>
        <v>5.2243578260276563E-2</v>
      </c>
    </row>
    <row r="33" spans="1:29" x14ac:dyDescent="0.2">
      <c r="A33" s="1">
        <v>45663</v>
      </c>
      <c r="B33">
        <v>245</v>
      </c>
      <c r="C33">
        <v>149.43</v>
      </c>
      <c r="D33">
        <v>411.05</v>
      </c>
      <c r="E33">
        <v>5975.3755000000001</v>
      </c>
      <c r="G33" s="3">
        <f t="shared" si="10"/>
        <v>6.7389875082182193E-3</v>
      </c>
      <c r="H33" s="3">
        <f t="shared" si="11"/>
        <v>3.4332387346854176E-2</v>
      </c>
      <c r="I33" s="3">
        <f t="shared" si="12"/>
        <v>1.4862099210604107E-3</v>
      </c>
      <c r="J33" s="3">
        <f t="shared" si="13"/>
        <v>5.53692086921731E-3</v>
      </c>
      <c r="L33" s="49">
        <v>45663</v>
      </c>
      <c r="M33" s="50">
        <f t="shared" si="14"/>
        <v>6.7163820337442027E-3</v>
      </c>
      <c r="N33" s="50">
        <f t="shared" si="15"/>
        <v>3.3756182212011883E-2</v>
      </c>
      <c r="O33" s="50">
        <f t="shared" si="16"/>
        <v>1.4851066041341062E-3</v>
      </c>
      <c r="P33" s="50">
        <f t="shared" si="17"/>
        <v>5.5216484716306205E-3</v>
      </c>
      <c r="R33" s="4" t="s">
        <v>25</v>
      </c>
      <c r="S33" s="9" t="s">
        <v>6</v>
      </c>
      <c r="T33" s="9" t="s">
        <v>26</v>
      </c>
      <c r="U33" s="9" t="str">
        <f>R30</f>
        <v>CAGR</v>
      </c>
      <c r="Y33" s="49">
        <v>45663</v>
      </c>
      <c r="Z33" s="22">
        <f t="shared" si="6"/>
        <v>8.1210055425542965E-2</v>
      </c>
      <c r="AA33" s="22">
        <f t="shared" si="7"/>
        <v>0.1392936052977205</v>
      </c>
      <c r="AB33" s="22">
        <f t="shared" si="8"/>
        <v>0.61279948445208876</v>
      </c>
      <c r="AC33" s="22">
        <f t="shared" si="9"/>
        <v>6.3408694553623246E-2</v>
      </c>
    </row>
    <row r="34" spans="1:29" x14ac:dyDescent="0.2">
      <c r="A34" s="1">
        <v>45660</v>
      </c>
      <c r="B34">
        <v>243.36</v>
      </c>
      <c r="C34">
        <v>144.47</v>
      </c>
      <c r="D34">
        <v>410.44</v>
      </c>
      <c r="E34">
        <v>5942.4724999999999</v>
      </c>
      <c r="G34" s="3">
        <f t="shared" si="10"/>
        <v>-2.009432027885949E-3</v>
      </c>
      <c r="H34" s="3">
        <f t="shared" si="11"/>
        <v>4.4537632853734355E-2</v>
      </c>
      <c r="I34" s="3">
        <f t="shared" si="12"/>
        <v>8.2155663362159848E-2</v>
      </c>
      <c r="J34" s="3">
        <f t="shared" si="13"/>
        <v>1.259615810123349E-2</v>
      </c>
      <c r="L34" s="49">
        <v>45660</v>
      </c>
      <c r="M34" s="50">
        <f t="shared" si="14"/>
        <v>-2.0114536450788353E-3</v>
      </c>
      <c r="N34" s="50">
        <f t="shared" si="15"/>
        <v>4.3574330904673421E-2</v>
      </c>
      <c r="O34" s="50">
        <f t="shared" si="16"/>
        <v>7.8955036400145479E-2</v>
      </c>
      <c r="P34" s="50">
        <f t="shared" si="17"/>
        <v>1.2517486453281868E-2</v>
      </c>
      <c r="R34" s="13" t="str" cm="1">
        <f t="array" ref="R34:R37">TRANSPOSE(S25:V25)</f>
        <v>Apple</v>
      </c>
      <c r="S34" s="13" cm="1">
        <f t="array" ref="S34:S37">TRANSPOSE(S27:V27)</f>
        <v>0.16918417002543779</v>
      </c>
      <c r="T34" s="13" cm="1">
        <f t="array" ref="T34:T37">TRANSPOSE(S28:V28)</f>
        <v>0.21665217889222044</v>
      </c>
      <c r="U34" s="13" cm="1">
        <f t="array" ref="U34:U37">TRANSPOSE(S30:V30)</f>
        <v>9.2608802472168961E-2</v>
      </c>
      <c r="Y34" s="49">
        <v>45660</v>
      </c>
      <c r="Z34" s="22">
        <f t="shared" si="6"/>
        <v>7.4493673391798756E-2</v>
      </c>
      <c r="AA34" s="22">
        <f t="shared" si="7"/>
        <v>0.10553742308570863</v>
      </c>
      <c r="AB34" s="22">
        <f t="shared" si="8"/>
        <v>0.61131437784795462</v>
      </c>
      <c r="AC34" s="22">
        <f t="shared" si="9"/>
        <v>5.7887046081992632E-2</v>
      </c>
    </row>
    <row r="35" spans="1:29" x14ac:dyDescent="0.2">
      <c r="A35" s="1">
        <v>45659</v>
      </c>
      <c r="B35">
        <v>243.85</v>
      </c>
      <c r="C35">
        <v>138.31</v>
      </c>
      <c r="D35">
        <v>379.28</v>
      </c>
      <c r="E35">
        <v>5868.5513000000001</v>
      </c>
      <c r="G35" s="3">
        <f t="shared" si="10"/>
        <v>-2.6235923648270876E-2</v>
      </c>
      <c r="H35" s="3">
        <f t="shared" si="11"/>
        <v>2.9935214833569201E-2</v>
      </c>
      <c r="I35" s="3">
        <f t="shared" si="12"/>
        <v>-6.0816164817749652E-2</v>
      </c>
      <c r="J35" s="3">
        <f t="shared" si="13"/>
        <v>-2.2232451439121448E-3</v>
      </c>
      <c r="L35" s="49">
        <v>45659</v>
      </c>
      <c r="M35" s="50">
        <f t="shared" si="14"/>
        <v>-2.6586226084739983E-2</v>
      </c>
      <c r="N35" s="50">
        <f t="shared" si="15"/>
        <v>2.9495902043532696E-2</v>
      </c>
      <c r="O35" s="50">
        <f t="shared" si="16"/>
        <v>-6.2744041318930799E-2</v>
      </c>
      <c r="P35" s="50">
        <f t="shared" si="17"/>
        <v>-2.225720222548615E-3</v>
      </c>
      <c r="R35" s="14" t="str">
        <v>NVDIA</v>
      </c>
      <c r="S35" s="13">
        <v>0.1497867558551183</v>
      </c>
      <c r="T35" s="13">
        <v>0.51496182040842486</v>
      </c>
      <c r="U35" s="13">
        <v>8.2063132087036417E-2</v>
      </c>
      <c r="Y35" s="49">
        <v>45659</v>
      </c>
      <c r="Z35" s="22">
        <f t="shared" si="6"/>
        <v>7.650512703687759E-2</v>
      </c>
      <c r="AA35" s="22">
        <f t="shared" si="7"/>
        <v>6.1963092181035205E-2</v>
      </c>
      <c r="AB35" s="22">
        <f t="shared" si="8"/>
        <v>0.53235934144780916</v>
      </c>
      <c r="AC35" s="22">
        <f t="shared" si="9"/>
        <v>4.5369559628710761E-2</v>
      </c>
    </row>
    <row r="36" spans="1:29" x14ac:dyDescent="0.2">
      <c r="A36" s="1">
        <v>45657</v>
      </c>
      <c r="B36">
        <v>250.42</v>
      </c>
      <c r="C36">
        <v>134.29</v>
      </c>
      <c r="D36">
        <v>403.84</v>
      </c>
      <c r="E36">
        <v>5881.6275999999998</v>
      </c>
      <c r="G36" s="3">
        <f t="shared" si="10"/>
        <v>-7.0578905630451771E-3</v>
      </c>
      <c r="H36" s="3">
        <f t="shared" si="11"/>
        <v>-2.3274419957815207E-2</v>
      </c>
      <c r="I36" s="3">
        <f t="shared" si="12"/>
        <v>-3.2510002156153517E-2</v>
      </c>
      <c r="J36" s="3">
        <f t="shared" si="13"/>
        <v>-4.2844550395978453E-3</v>
      </c>
      <c r="L36" s="49">
        <v>45657</v>
      </c>
      <c r="M36" s="50">
        <f t="shared" si="14"/>
        <v>-7.0829152900175382E-3</v>
      </c>
      <c r="N36" s="50">
        <f t="shared" si="15"/>
        <v>-2.3549546596058561E-2</v>
      </c>
      <c r="O36" s="50">
        <f t="shared" si="16"/>
        <v>-3.3050192277534286E-2</v>
      </c>
      <c r="P36" s="50">
        <f t="shared" si="17"/>
        <v>-4.293659617566406E-3</v>
      </c>
      <c r="R36" s="14" t="str">
        <v>Tesla</v>
      </c>
      <c r="S36" s="13">
        <v>0.92902168316974365</v>
      </c>
      <c r="T36" s="13">
        <v>0.67585616894839584</v>
      </c>
      <c r="U36" s="13">
        <v>0.59757521637587563</v>
      </c>
      <c r="Y36" s="49">
        <v>45657</v>
      </c>
      <c r="Z36" s="22">
        <f t="shared" si="6"/>
        <v>0.10309135312161757</v>
      </c>
      <c r="AA36" s="22">
        <f t="shared" si="7"/>
        <v>3.2467190137502509E-2</v>
      </c>
      <c r="AB36" s="22">
        <f t="shared" si="8"/>
        <v>0.59510338276673991</v>
      </c>
      <c r="AC36" s="22">
        <f t="shared" si="9"/>
        <v>4.7595279851259373E-2</v>
      </c>
    </row>
    <row r="37" spans="1:29" x14ac:dyDescent="0.2">
      <c r="A37" s="1">
        <v>45656</v>
      </c>
      <c r="B37">
        <v>252.2</v>
      </c>
      <c r="C37">
        <v>137.49</v>
      </c>
      <c r="D37">
        <v>417.41</v>
      </c>
      <c r="E37">
        <v>5906.9355999999998</v>
      </c>
      <c r="G37" s="3">
        <f t="shared" si="10"/>
        <v>-1.3263429711647623E-2</v>
      </c>
      <c r="H37" s="3">
        <f t="shared" si="11"/>
        <v>3.5033939128532587E-3</v>
      </c>
      <c r="I37" s="3">
        <f t="shared" si="12"/>
        <v>-3.3012092850854824E-2</v>
      </c>
      <c r="J37" s="3">
        <f t="shared" si="13"/>
        <v>-1.0702351040329794E-2</v>
      </c>
      <c r="L37" s="49">
        <v>45656</v>
      </c>
      <c r="M37" s="50">
        <f t="shared" si="14"/>
        <v>-1.3352174576538492E-2</v>
      </c>
      <c r="N37" s="50">
        <f t="shared" si="15"/>
        <v>3.4972713241252736E-3</v>
      </c>
      <c r="O37" s="50">
        <f t="shared" si="16"/>
        <v>-3.3569289140496533E-2</v>
      </c>
      <c r="P37" s="50">
        <f t="shared" si="17"/>
        <v>-1.0760033124327176E-2</v>
      </c>
      <c r="R37" s="14" t="str">
        <v>SP500</v>
      </c>
      <c r="S37" s="13">
        <v>0.17383730717318274</v>
      </c>
      <c r="T37" s="13">
        <v>0.12457815273190698</v>
      </c>
      <c r="U37" s="13">
        <v>9.5153791172917668E-2</v>
      </c>
      <c r="Y37" s="49">
        <v>45656</v>
      </c>
      <c r="Z37" s="22">
        <f t="shared" si="6"/>
        <v>0.11017426841163511</v>
      </c>
      <c r="AA37" s="22">
        <f t="shared" si="7"/>
        <v>5.6016736733561071E-2</v>
      </c>
      <c r="AB37" s="22">
        <f t="shared" si="8"/>
        <v>0.62815357504427416</v>
      </c>
      <c r="AC37" s="22">
        <f t="shared" si="9"/>
        <v>5.1888939468825779E-2</v>
      </c>
    </row>
    <row r="38" spans="1:29" x14ac:dyDescent="0.2">
      <c r="A38" s="1">
        <v>45653</v>
      </c>
      <c r="B38">
        <v>255.59</v>
      </c>
      <c r="C38">
        <v>137.01</v>
      </c>
      <c r="D38">
        <v>431.66</v>
      </c>
      <c r="E38">
        <v>5970.8375999999998</v>
      </c>
      <c r="G38" s="3">
        <f t="shared" si="10"/>
        <v>-1.3242220677939898E-2</v>
      </c>
      <c r="H38" s="3">
        <f t="shared" si="11"/>
        <v>-2.086757664546568E-2</v>
      </c>
      <c r="I38" s="3">
        <f t="shared" si="12"/>
        <v>-4.9479224010745781E-2</v>
      </c>
      <c r="J38" s="3">
        <f t="shared" si="13"/>
        <v>-1.1056280742704927E-2</v>
      </c>
      <c r="L38" s="49">
        <v>45653</v>
      </c>
      <c r="M38" s="50">
        <f t="shared" si="14"/>
        <v>-1.3330680688083499E-2</v>
      </c>
      <c r="N38" s="50">
        <f t="shared" si="15"/>
        <v>-2.1088381702604804E-2</v>
      </c>
      <c r="O38" s="50">
        <f t="shared" si="16"/>
        <v>-5.0745259334350541E-2</v>
      </c>
      <c r="P38" s="50">
        <f t="shared" si="17"/>
        <v>-1.1117855695260954E-2</v>
      </c>
      <c r="Y38" s="49">
        <v>45653</v>
      </c>
      <c r="Z38" s="22">
        <f t="shared" si="6"/>
        <v>0.1235264429881736</v>
      </c>
      <c r="AA38" s="22">
        <f t="shared" si="7"/>
        <v>5.2519465409435799E-2</v>
      </c>
      <c r="AB38" s="22">
        <f t="shared" si="8"/>
        <v>0.66172286418477066</v>
      </c>
      <c r="AC38" s="22">
        <f t="shared" si="9"/>
        <v>6.2648972593152955E-2</v>
      </c>
    </row>
    <row r="39" spans="1:29" x14ac:dyDescent="0.2">
      <c r="A39" s="1">
        <v>45652</v>
      </c>
      <c r="B39">
        <v>259.02</v>
      </c>
      <c r="C39">
        <v>139.93</v>
      </c>
      <c r="D39">
        <v>454.13</v>
      </c>
      <c r="E39">
        <v>6037.5909000000001</v>
      </c>
      <c r="G39" s="3">
        <f t="shared" si="10"/>
        <v>3.175832687838831E-3</v>
      </c>
      <c r="H39" s="3">
        <f t="shared" si="11"/>
        <v>-2.068178576522528E-3</v>
      </c>
      <c r="I39" s="3">
        <f t="shared" si="12"/>
        <v>-1.7630007787488022E-2</v>
      </c>
      <c r="J39" s="3">
        <f t="shared" si="13"/>
        <v>-4.0474927002087657E-4</v>
      </c>
      <c r="L39" s="49">
        <v>45652</v>
      </c>
      <c r="M39" s="50">
        <f t="shared" si="14"/>
        <v>3.1708003828989626E-3</v>
      </c>
      <c r="N39" s="50">
        <f t="shared" si="15"/>
        <v>-2.070320211199508E-3</v>
      </c>
      <c r="O39" s="50">
        <f t="shared" si="16"/>
        <v>-1.7787267442065515E-2</v>
      </c>
      <c r="P39" s="50">
        <f t="shared" si="17"/>
        <v>-4.0483120311565383E-4</v>
      </c>
      <c r="Y39" s="49">
        <v>45652</v>
      </c>
      <c r="Z39" s="22">
        <f t="shared" si="6"/>
        <v>0.1368571236762571</v>
      </c>
      <c r="AA39" s="22">
        <f t="shared" si="7"/>
        <v>7.3607847112040603E-2</v>
      </c>
      <c r="AB39" s="22">
        <f t="shared" si="8"/>
        <v>0.71246812351912125</v>
      </c>
      <c r="AC39" s="22">
        <f t="shared" si="9"/>
        <v>7.376682828841391E-2</v>
      </c>
    </row>
    <row r="40" spans="1:29" x14ac:dyDescent="0.2">
      <c r="A40" s="1">
        <v>45650</v>
      </c>
      <c r="B40">
        <v>258.2</v>
      </c>
      <c r="C40">
        <v>140.22</v>
      </c>
      <c r="D40">
        <v>462.28</v>
      </c>
      <c r="E40">
        <v>6040.0356000000002</v>
      </c>
      <c r="G40" s="3">
        <f t="shared" si="10"/>
        <v>1.1478042856583048E-2</v>
      </c>
      <c r="H40" s="3">
        <f t="shared" si="11"/>
        <v>3.9378535118494984E-3</v>
      </c>
      <c r="I40" s="3">
        <f t="shared" si="12"/>
        <v>7.3571760334417036E-2</v>
      </c>
      <c r="J40" s="3">
        <f t="shared" si="13"/>
        <v>1.104146181271215E-2</v>
      </c>
      <c r="L40" s="49">
        <v>45650</v>
      </c>
      <c r="M40" s="50">
        <f t="shared" si="14"/>
        <v>1.1412669882966294E-2</v>
      </c>
      <c r="N40" s="50">
        <f t="shared" si="15"/>
        <v>3.9301204611417624E-3</v>
      </c>
      <c r="O40" s="50">
        <f t="shared" si="16"/>
        <v>7.0991183176977862E-2</v>
      </c>
      <c r="P40" s="50">
        <f t="shared" si="17"/>
        <v>1.098094989248522E-2</v>
      </c>
      <c r="Y40" s="49">
        <v>45650</v>
      </c>
      <c r="Z40" s="22">
        <f t="shared" si="6"/>
        <v>0.13368632329335814</v>
      </c>
      <c r="AA40" s="22">
        <f t="shared" si="7"/>
        <v>7.5678167323240106E-2</v>
      </c>
      <c r="AB40" s="22">
        <f t="shared" si="8"/>
        <v>0.73025539096118675</v>
      </c>
      <c r="AC40" s="22">
        <f t="shared" si="9"/>
        <v>7.4171659491529568E-2</v>
      </c>
    </row>
    <row r="41" spans="1:29" x14ac:dyDescent="0.2">
      <c r="A41" s="1">
        <v>45649</v>
      </c>
      <c r="B41">
        <v>255.27</v>
      </c>
      <c r="C41">
        <v>139.66999999999999</v>
      </c>
      <c r="D41">
        <v>430.6</v>
      </c>
      <c r="E41">
        <v>5974.0730999999996</v>
      </c>
      <c r="G41" s="3">
        <f t="shared" si="10"/>
        <v>3.0649534362843234E-3</v>
      </c>
      <c r="H41" s="3">
        <f t="shared" si="11"/>
        <v>3.6896807720861124E-2</v>
      </c>
      <c r="I41" s="3">
        <f t="shared" si="12"/>
        <v>2.2657103500688835E-2</v>
      </c>
      <c r="J41" s="3">
        <f t="shared" si="13"/>
        <v>7.2878253996000453E-3</v>
      </c>
      <c r="L41" s="49">
        <v>45649</v>
      </c>
      <c r="M41" s="50">
        <f t="shared" si="14"/>
        <v>3.0602660418225774E-3</v>
      </c>
      <c r="N41" s="50">
        <f t="shared" si="15"/>
        <v>3.6232413901361615E-2</v>
      </c>
      <c r="O41" s="50">
        <f t="shared" si="16"/>
        <v>2.2404243587853444E-2</v>
      </c>
      <c r="P41" s="50">
        <f t="shared" si="17"/>
        <v>7.261397523557942E-3</v>
      </c>
      <c r="R41" s="52" t="s">
        <v>23</v>
      </c>
      <c r="Y41" s="49">
        <v>45649</v>
      </c>
      <c r="Z41" s="22">
        <f t="shared" si="6"/>
        <v>0.12227365341039186</v>
      </c>
      <c r="AA41" s="22">
        <f t="shared" si="7"/>
        <v>7.1748046862098347E-2</v>
      </c>
      <c r="AB41" s="22">
        <f t="shared" si="8"/>
        <v>0.65926420778420891</v>
      </c>
      <c r="AC41" s="22">
        <f t="shared" si="9"/>
        <v>6.3190709599044353E-2</v>
      </c>
    </row>
    <row r="42" spans="1:29" x14ac:dyDescent="0.2">
      <c r="A42" s="1">
        <v>45646</v>
      </c>
      <c r="B42">
        <v>254.49</v>
      </c>
      <c r="C42">
        <v>134.69999999999999</v>
      </c>
      <c r="D42">
        <v>421.06</v>
      </c>
      <c r="E42">
        <v>5930.8500999999997</v>
      </c>
      <c r="G42" s="3">
        <f t="shared" si="10"/>
        <v>1.8815805276432229E-2</v>
      </c>
      <c r="H42" s="3">
        <f t="shared" si="11"/>
        <v>3.0762167125803375E-2</v>
      </c>
      <c r="I42" s="3">
        <f t="shared" si="12"/>
        <v>-3.4642455923149296E-2</v>
      </c>
      <c r="J42" s="3">
        <f t="shared" si="13"/>
        <v>1.0869654514505056E-2</v>
      </c>
      <c r="L42" s="49">
        <v>45646</v>
      </c>
      <c r="M42" s="50">
        <f t="shared" si="14"/>
        <v>1.8640977623199214E-2</v>
      </c>
      <c r="N42" s="50">
        <f t="shared" si="15"/>
        <v>3.0298496683448778E-2</v>
      </c>
      <c r="O42" s="50">
        <f t="shared" si="16"/>
        <v>-3.5256734269034695E-2</v>
      </c>
      <c r="P42" s="50">
        <f t="shared" si="17"/>
        <v>1.0811004441141459E-2</v>
      </c>
      <c r="R42" s="4" t="s">
        <v>27</v>
      </c>
      <c r="S42" s="9" t="str">
        <f>R26</f>
        <v>Annualised Return</v>
      </c>
      <c r="T42" s="9" t="str">
        <f>R28</f>
        <v>Annualised Vol-N</v>
      </c>
      <c r="U42" s="9" t="str">
        <f>R30</f>
        <v>CAGR</v>
      </c>
      <c r="Y42" s="49">
        <v>45646</v>
      </c>
      <c r="Z42" s="22">
        <f t="shared" si="6"/>
        <v>0.11921338736856928</v>
      </c>
      <c r="AA42" s="22">
        <f t="shared" si="7"/>
        <v>3.5515632960736732E-2</v>
      </c>
      <c r="AB42" s="22">
        <f t="shared" si="8"/>
        <v>0.63685996419635549</v>
      </c>
      <c r="AC42" s="22">
        <f t="shared" si="9"/>
        <v>5.5929312075486418E-2</v>
      </c>
    </row>
    <row r="43" spans="1:29" x14ac:dyDescent="0.2">
      <c r="A43" s="1">
        <v>45645</v>
      </c>
      <c r="B43">
        <v>249.79</v>
      </c>
      <c r="C43">
        <v>130.68</v>
      </c>
      <c r="D43">
        <v>436.17</v>
      </c>
      <c r="E43">
        <v>5867.0770000000002</v>
      </c>
      <c r="G43" s="3">
        <f t="shared" si="10"/>
        <v>7.0147147752468442E-3</v>
      </c>
      <c r="H43" s="3">
        <f t="shared" si="11"/>
        <v>1.3730509657901013E-2</v>
      </c>
      <c r="I43" s="3">
        <f t="shared" si="12"/>
        <v>-8.9973416944992834E-3</v>
      </c>
      <c r="J43" s="3">
        <f t="shared" si="13"/>
        <v>-8.6557589934799228E-4</v>
      </c>
      <c r="L43" s="49">
        <v>45645</v>
      </c>
      <c r="M43" s="50">
        <f t="shared" si="14"/>
        <v>6.9902261174959015E-3</v>
      </c>
      <c r="N43" s="50">
        <f t="shared" si="15"/>
        <v>1.3637100277856131E-2</v>
      </c>
      <c r="O43" s="50">
        <f t="shared" si="16"/>
        <v>-9.0380622082183448E-3</v>
      </c>
      <c r="P43" s="50">
        <f t="shared" si="17"/>
        <v>-8.6595072647658645E-4</v>
      </c>
      <c r="R43" s="9" t="str" cm="1">
        <f t="array" ref="R43">INDEX(_xlfn.ANCHORARRAY($R$34),$W$24)</f>
        <v>Tesla</v>
      </c>
      <c r="S43" s="17">
        <f>VLOOKUP(R43,R34:T37,2)</f>
        <v>0.92902168316974365</v>
      </c>
      <c r="T43" s="17">
        <f>VLOOKUP(R43,R34:T37,3)</f>
        <v>0.67585616894839584</v>
      </c>
      <c r="U43" s="17">
        <f>VLOOKUP(R43,R34:U37,4)</f>
        <v>0.59757521637587563</v>
      </c>
      <c r="Y43" s="49">
        <v>45645</v>
      </c>
      <c r="Z43" s="22">
        <f t="shared" si="6"/>
        <v>0.10057240974537006</v>
      </c>
      <c r="AA43" s="22">
        <f t="shared" si="7"/>
        <v>5.2171362772879554E-3</v>
      </c>
      <c r="AB43" s="22">
        <f t="shared" si="8"/>
        <v>0.67211669846539024</v>
      </c>
      <c r="AC43" s="22">
        <f t="shared" si="9"/>
        <v>4.5118307634344955E-2</v>
      </c>
    </row>
    <row r="44" spans="1:29" x14ac:dyDescent="0.2">
      <c r="A44" s="1">
        <v>45644</v>
      </c>
      <c r="B44">
        <v>248.05</v>
      </c>
      <c r="C44">
        <v>128.91</v>
      </c>
      <c r="D44">
        <v>440.13</v>
      </c>
      <c r="E44">
        <v>5872.1598000000004</v>
      </c>
      <c r="G44" s="3">
        <f t="shared" si="10"/>
        <v>-2.1421808426700273E-2</v>
      </c>
      <c r="H44" s="3">
        <f t="shared" si="11"/>
        <v>-1.135056369353471E-2</v>
      </c>
      <c r="I44" s="3">
        <f t="shared" si="12"/>
        <v>-8.2794981869712014E-2</v>
      </c>
      <c r="J44" s="3">
        <f t="shared" si="13"/>
        <v>-2.9493007358513568E-2</v>
      </c>
      <c r="L44" s="49">
        <v>45644</v>
      </c>
      <c r="M44" s="50">
        <f t="shared" si="14"/>
        <v>-2.1654585708258262E-2</v>
      </c>
      <c r="N44" s="50">
        <f t="shared" si="15"/>
        <v>-1.1415472980367396E-2</v>
      </c>
      <c r="O44" s="50">
        <f t="shared" si="16"/>
        <v>-8.6424256872612945E-2</v>
      </c>
      <c r="P44" s="50">
        <f t="shared" si="17"/>
        <v>-2.9936671204298399E-2</v>
      </c>
      <c r="Y44" s="49">
        <v>45644</v>
      </c>
      <c r="Z44" s="22">
        <f t="shared" si="6"/>
        <v>9.3582183627874155E-2</v>
      </c>
      <c r="AA44" s="22">
        <f t="shared" si="7"/>
        <v>-8.419964000568176E-3</v>
      </c>
      <c r="AB44" s="22">
        <f t="shared" si="8"/>
        <v>0.68115476067360858</v>
      </c>
      <c r="AC44" s="22">
        <f t="shared" si="9"/>
        <v>4.5984258360821539E-2</v>
      </c>
    </row>
    <row r="45" spans="1:29" x14ac:dyDescent="0.2">
      <c r="A45" s="1">
        <v>45643</v>
      </c>
      <c r="B45">
        <v>253.48</v>
      </c>
      <c r="C45">
        <v>130.38999999999999</v>
      </c>
      <c r="D45">
        <v>479.86</v>
      </c>
      <c r="E45">
        <v>6050.6104999999998</v>
      </c>
      <c r="G45" s="3">
        <f t="shared" si="10"/>
        <v>9.7195666029317174E-3</v>
      </c>
      <c r="H45" s="3">
        <f t="shared" si="11"/>
        <v>-1.2196969696969817E-2</v>
      </c>
      <c r="I45" s="3">
        <f t="shared" si="12"/>
        <v>3.6369919225951453E-2</v>
      </c>
      <c r="J45" s="3">
        <f t="shared" si="13"/>
        <v>-3.8644513201044894E-3</v>
      </c>
      <c r="L45" s="49">
        <v>45643</v>
      </c>
      <c r="M45" s="50">
        <f t="shared" si="14"/>
        <v>9.6726354705936723E-3</v>
      </c>
      <c r="N45" s="50">
        <f t="shared" si="15"/>
        <v>-1.2271963150990077E-2</v>
      </c>
      <c r="O45" s="50">
        <f t="shared" si="16"/>
        <v>3.5724144994708683E-2</v>
      </c>
      <c r="P45" s="50">
        <f t="shared" si="17"/>
        <v>-3.8719376052541855E-3</v>
      </c>
      <c r="Y45" s="49">
        <v>45643</v>
      </c>
      <c r="Z45" s="22">
        <f t="shared" si="6"/>
        <v>0.11523676933613242</v>
      </c>
      <c r="AA45" s="22">
        <f t="shared" si="7"/>
        <v>2.9955089797992201E-3</v>
      </c>
      <c r="AB45" s="22">
        <f t="shared" si="8"/>
        <v>0.76757901754622149</v>
      </c>
      <c r="AC45" s="22">
        <f t="shared" si="9"/>
        <v>7.5920929565119935E-2</v>
      </c>
    </row>
    <row r="46" spans="1:29" x14ac:dyDescent="0.2">
      <c r="A46" s="1">
        <v>45642</v>
      </c>
      <c r="B46">
        <v>251.04</v>
      </c>
      <c r="C46">
        <v>132</v>
      </c>
      <c r="D46">
        <v>463.02</v>
      </c>
      <c r="E46">
        <v>6074.0834999999997</v>
      </c>
      <c r="G46" s="3">
        <f t="shared" si="10"/>
        <v>1.1727723370813736E-2</v>
      </c>
      <c r="H46" s="3">
        <f t="shared" si="11"/>
        <v>-1.6759776536312887E-2</v>
      </c>
      <c r="I46" s="3">
        <f t="shared" si="12"/>
        <v>6.1412557595763584E-2</v>
      </c>
      <c r="J46" s="3">
        <f t="shared" si="13"/>
        <v>3.7995621286208703E-3</v>
      </c>
      <c r="L46" s="49">
        <v>45642</v>
      </c>
      <c r="M46" s="50">
        <f t="shared" si="14"/>
        <v>1.1659486612797755E-2</v>
      </c>
      <c r="N46" s="50">
        <f t="shared" si="15"/>
        <v>-1.6901810802603254E-2</v>
      </c>
      <c r="O46" s="50">
        <f t="shared" si="16"/>
        <v>5.9600622504062561E-2</v>
      </c>
      <c r="P46" s="50">
        <f t="shared" si="17"/>
        <v>3.7923620248342797E-3</v>
      </c>
      <c r="Y46" s="49">
        <v>45642</v>
      </c>
      <c r="Z46" s="22">
        <f t="shared" si="6"/>
        <v>0.10556413386553874</v>
      </c>
      <c r="AA46" s="22">
        <f t="shared" si="7"/>
        <v>1.5267472130789297E-2</v>
      </c>
      <c r="AB46" s="22">
        <f t="shared" si="8"/>
        <v>0.73185487255151283</v>
      </c>
      <c r="AC46" s="22">
        <f t="shared" si="9"/>
        <v>7.9792867170374121E-2</v>
      </c>
    </row>
    <row r="47" spans="1:29" x14ac:dyDescent="0.2">
      <c r="A47" s="1">
        <v>45639</v>
      </c>
      <c r="B47">
        <v>248.13</v>
      </c>
      <c r="C47">
        <v>134.25</v>
      </c>
      <c r="D47">
        <v>436.23</v>
      </c>
      <c r="E47">
        <v>6051.0919999999996</v>
      </c>
      <c r="G47" s="3">
        <f t="shared" si="10"/>
        <v>6.85594450717808E-4</v>
      </c>
      <c r="H47" s="3">
        <f t="shared" si="11"/>
        <v>-2.249890782000874E-2</v>
      </c>
      <c r="I47" s="3">
        <f t="shared" si="12"/>
        <v>4.3362831858407169E-2</v>
      </c>
      <c r="J47" s="3">
        <f t="shared" si="13"/>
        <v>-2.5664130434810417E-5</v>
      </c>
      <c r="L47" s="49">
        <v>45639</v>
      </c>
      <c r="M47" s="50">
        <f t="shared" si="14"/>
        <v>6.8535953820605803E-4</v>
      </c>
      <c r="N47" s="50">
        <f t="shared" si="15"/>
        <v>-2.2755869803556265E-2</v>
      </c>
      <c r="O47" s="50">
        <f t="shared" si="16"/>
        <v>4.244898883098476E-2</v>
      </c>
      <c r="P47" s="50">
        <f t="shared" si="17"/>
        <v>-2.5664459764240551E-5</v>
      </c>
      <c r="Y47" s="49">
        <v>45639</v>
      </c>
      <c r="Z47" s="22">
        <f t="shared" si="6"/>
        <v>9.3904647252740989E-2</v>
      </c>
      <c r="AA47" s="22">
        <f t="shared" si="7"/>
        <v>3.2169282933392551E-2</v>
      </c>
      <c r="AB47" s="22">
        <f t="shared" si="8"/>
        <v>0.67225425004745021</v>
      </c>
      <c r="AC47" s="22">
        <f t="shared" si="9"/>
        <v>7.600050514553984E-2</v>
      </c>
    </row>
    <row r="48" spans="1:29" x14ac:dyDescent="0.2">
      <c r="A48" s="1">
        <v>45638</v>
      </c>
      <c r="B48">
        <v>247.96</v>
      </c>
      <c r="C48">
        <v>137.34</v>
      </c>
      <c r="D48">
        <v>418.1</v>
      </c>
      <c r="E48">
        <v>6051.2473</v>
      </c>
      <c r="G48" s="3">
        <f t="shared" si="10"/>
        <v>5.9637307801534423E-3</v>
      </c>
      <c r="H48" s="3">
        <f t="shared" si="11"/>
        <v>-1.4141124111693326E-2</v>
      </c>
      <c r="I48" s="3">
        <f t="shared" si="12"/>
        <v>-1.5702615533111919E-2</v>
      </c>
      <c r="J48" s="3">
        <f t="shared" si="13"/>
        <v>-5.4143941440352172E-3</v>
      </c>
      <c r="L48" s="49">
        <v>45638</v>
      </c>
      <c r="M48" s="50">
        <f t="shared" si="14"/>
        <v>5.9460181251939897E-3</v>
      </c>
      <c r="N48" s="50">
        <f t="shared" si="15"/>
        <v>-1.4242062525603194E-2</v>
      </c>
      <c r="O48" s="50">
        <f t="shared" si="16"/>
        <v>-1.5827207602469726E-2</v>
      </c>
      <c r="P48" s="50">
        <f t="shared" si="17"/>
        <v>-5.4291051006486579E-3</v>
      </c>
      <c r="Y48" s="49">
        <v>45638</v>
      </c>
      <c r="Z48" s="22">
        <f t="shared" si="6"/>
        <v>9.3219287714534929E-2</v>
      </c>
      <c r="AA48" s="22">
        <f t="shared" si="7"/>
        <v>5.4925152736948819E-2</v>
      </c>
      <c r="AB48" s="22">
        <f t="shared" si="8"/>
        <v>0.62980526121646541</v>
      </c>
      <c r="AC48" s="22">
        <f t="shared" si="9"/>
        <v>7.6026169605304075E-2</v>
      </c>
    </row>
    <row r="49" spans="1:29" x14ac:dyDescent="0.2">
      <c r="A49" s="1">
        <v>45637</v>
      </c>
      <c r="B49">
        <v>246.49</v>
      </c>
      <c r="C49">
        <v>139.31</v>
      </c>
      <c r="D49">
        <v>424.77</v>
      </c>
      <c r="E49">
        <v>6084.1895000000004</v>
      </c>
      <c r="G49" s="3">
        <f t="shared" si="10"/>
        <v>-5.1660814465027682E-3</v>
      </c>
      <c r="H49" s="3">
        <f t="shared" si="11"/>
        <v>3.1391130524913047E-2</v>
      </c>
      <c r="I49" s="3">
        <f t="shared" si="12"/>
        <v>5.9303224519314579E-2</v>
      </c>
      <c r="J49" s="3">
        <f t="shared" si="13"/>
        <v>8.1653547807150062E-3</v>
      </c>
      <c r="L49" s="49">
        <v>45637</v>
      </c>
      <c r="M49" s="50">
        <f t="shared" si="14"/>
        <v>-5.1794717822105452E-3</v>
      </c>
      <c r="N49" s="50">
        <f t="shared" si="15"/>
        <v>3.0908503145460821E-2</v>
      </c>
      <c r="O49" s="50">
        <f t="shared" si="16"/>
        <v>5.7611356625228739E-2</v>
      </c>
      <c r="P49" s="50">
        <f t="shared" si="17"/>
        <v>8.1321986368724161E-3</v>
      </c>
      <c r="Y49" s="49">
        <v>45637</v>
      </c>
      <c r="Z49" s="22">
        <f t="shared" si="6"/>
        <v>8.7273269589340938E-2</v>
      </c>
      <c r="AA49" s="22">
        <f t="shared" si="7"/>
        <v>6.9167215262552012E-2</v>
      </c>
      <c r="AB49" s="22">
        <f t="shared" si="8"/>
        <v>0.6456324688189351</v>
      </c>
      <c r="AC49" s="22">
        <f t="shared" si="9"/>
        <v>8.1455274705952735E-2</v>
      </c>
    </row>
    <row r="50" spans="1:29" x14ac:dyDescent="0.2">
      <c r="A50" s="1">
        <v>45636</v>
      </c>
      <c r="B50">
        <v>247.77</v>
      </c>
      <c r="C50">
        <v>135.07</v>
      </c>
      <c r="D50">
        <v>400.99</v>
      </c>
      <c r="E50">
        <v>6034.9123</v>
      </c>
      <c r="G50" s="3">
        <f t="shared" si="10"/>
        <v>4.1337386018236444E-3</v>
      </c>
      <c r="H50" s="3">
        <f t="shared" si="11"/>
        <v>-2.6943303796556517E-2</v>
      </c>
      <c r="I50" s="3">
        <f t="shared" si="12"/>
        <v>2.8733420559788669E-2</v>
      </c>
      <c r="J50" s="3">
        <f t="shared" si="13"/>
        <v>-2.9632824452275885E-3</v>
      </c>
      <c r="L50" s="49">
        <v>45636</v>
      </c>
      <c r="M50" s="50">
        <f t="shared" si="14"/>
        <v>4.1252181771443009E-3</v>
      </c>
      <c r="N50" s="50">
        <f t="shared" si="15"/>
        <v>-2.731292901434523E-2</v>
      </c>
      <c r="O50" s="50">
        <f t="shared" si="16"/>
        <v>2.8328356777005705E-2</v>
      </c>
      <c r="P50" s="50">
        <f t="shared" si="17"/>
        <v>-2.9676816595452177E-3</v>
      </c>
      <c r="Y50" s="49">
        <v>45636</v>
      </c>
      <c r="Z50" s="22">
        <f t="shared" si="6"/>
        <v>9.2452741371551489E-2</v>
      </c>
      <c r="AA50" s="22">
        <f t="shared" si="7"/>
        <v>3.8258712117091198E-2</v>
      </c>
      <c r="AB50" s="22">
        <f t="shared" si="8"/>
        <v>0.58802111219370634</v>
      </c>
      <c r="AC50" s="22">
        <f t="shared" si="9"/>
        <v>7.3323076069080326E-2</v>
      </c>
    </row>
    <row r="51" spans="1:29" x14ac:dyDescent="0.2">
      <c r="A51" s="1">
        <v>45635</v>
      </c>
      <c r="B51">
        <v>246.75</v>
      </c>
      <c r="C51">
        <v>138.81</v>
      </c>
      <c r="D51">
        <v>389.79</v>
      </c>
      <c r="E51">
        <v>6052.8486000000003</v>
      </c>
      <c r="G51" s="3">
        <f t="shared" si="10"/>
        <v>1.6101136550815243E-2</v>
      </c>
      <c r="H51" s="3">
        <f t="shared" si="11"/>
        <v>-2.5484414490311691E-2</v>
      </c>
      <c r="I51" s="3">
        <f t="shared" si="12"/>
        <v>1.4644673963311039E-3</v>
      </c>
      <c r="J51" s="3">
        <f t="shared" si="13"/>
        <v>-6.1445382434162088E-3</v>
      </c>
      <c r="L51" s="49">
        <v>45635</v>
      </c>
      <c r="M51" s="50">
        <f t="shared" si="14"/>
        <v>1.5972888051357558E-2</v>
      </c>
      <c r="N51" s="50">
        <f t="shared" si="15"/>
        <v>-2.5814766822559045E-2</v>
      </c>
      <c r="O51" s="50">
        <f t="shared" si="16"/>
        <v>1.4633961097356308E-3</v>
      </c>
      <c r="P51" s="50">
        <f t="shared" si="17"/>
        <v>-6.1634936063871288E-3</v>
      </c>
      <c r="Y51" s="49">
        <v>45635</v>
      </c>
      <c r="Z51" s="22">
        <f t="shared" si="6"/>
        <v>8.832752319440719E-2</v>
      </c>
      <c r="AA51" s="22">
        <f t="shared" si="7"/>
        <v>6.5571641131436431E-2</v>
      </c>
      <c r="AB51" s="22">
        <f t="shared" si="8"/>
        <v>0.5596927554167006</v>
      </c>
      <c r="AC51" s="22">
        <f t="shared" si="9"/>
        <v>7.6290757728625549E-2</v>
      </c>
    </row>
    <row r="52" spans="1:29" x14ac:dyDescent="0.2">
      <c r="A52" s="1">
        <v>45632</v>
      </c>
      <c r="B52">
        <v>242.84</v>
      </c>
      <c r="C52">
        <v>142.44</v>
      </c>
      <c r="D52">
        <v>389.22</v>
      </c>
      <c r="E52">
        <v>6090.2704999999996</v>
      </c>
      <c r="G52" s="3">
        <f t="shared" si="10"/>
        <v>-8.2290980908483746E-4</v>
      </c>
      <c r="H52" s="3">
        <f t="shared" si="11"/>
        <v>-1.8061491796498075E-2</v>
      </c>
      <c r="I52" s="3">
        <f t="shared" si="12"/>
        <v>5.339792687217515E-2</v>
      </c>
      <c r="J52" s="3">
        <f t="shared" si="13"/>
        <v>2.4959889184503758E-3</v>
      </c>
      <c r="L52" s="49">
        <v>45632</v>
      </c>
      <c r="M52" s="50">
        <f t="shared" si="14"/>
        <v>-8.2324858522934052E-4</v>
      </c>
      <c r="N52" s="50">
        <f t="shared" si="15"/>
        <v>-1.8226591525689419E-2</v>
      </c>
      <c r="O52" s="50">
        <f t="shared" si="16"/>
        <v>5.2021060030447104E-2</v>
      </c>
      <c r="P52" s="50">
        <f t="shared" si="17"/>
        <v>2.4928791117303688E-3</v>
      </c>
      <c r="Y52" s="49">
        <v>45632</v>
      </c>
      <c r="Z52" s="22">
        <f t="shared" si="6"/>
        <v>7.2354635143049628E-2</v>
      </c>
      <c r="AA52" s="22">
        <f t="shared" si="7"/>
        <v>9.1386407953995469E-2</v>
      </c>
      <c r="AB52" s="22">
        <f t="shared" si="8"/>
        <v>0.55822935930696493</v>
      </c>
      <c r="AC52" s="22">
        <f t="shared" si="9"/>
        <v>8.2454251335012677E-2</v>
      </c>
    </row>
    <row r="53" spans="1:29" x14ac:dyDescent="0.2">
      <c r="A53" s="1">
        <v>45631</v>
      </c>
      <c r="B53">
        <v>243.04</v>
      </c>
      <c r="C53">
        <v>145.06</v>
      </c>
      <c r="D53">
        <v>369.49</v>
      </c>
      <c r="E53">
        <v>6075.1071000000002</v>
      </c>
      <c r="G53" s="3">
        <f t="shared" si="10"/>
        <v>1.2345170980609943E-4</v>
      </c>
      <c r="H53" s="3">
        <f t="shared" si="11"/>
        <v>-5.5119195259734077E-4</v>
      </c>
      <c r="I53" s="3">
        <f t="shared" si="12"/>
        <v>3.2296817813538992E-2</v>
      </c>
      <c r="J53" s="3">
        <f t="shared" si="13"/>
        <v>-1.8697484179420742E-3</v>
      </c>
      <c r="L53" s="49">
        <v>45631</v>
      </c>
      <c r="M53" s="50">
        <f t="shared" si="14"/>
        <v>1.2344409027086238E-4</v>
      </c>
      <c r="N53" s="50">
        <f t="shared" si="15"/>
        <v>-5.5134391472441149E-4</v>
      </c>
      <c r="O53" s="50">
        <f t="shared" si="16"/>
        <v>3.1786239866753309E-2</v>
      </c>
      <c r="P53" s="50">
        <f t="shared" si="17"/>
        <v>-1.8714985794299772E-3</v>
      </c>
      <c r="Y53" s="49">
        <v>45631</v>
      </c>
      <c r="Z53" s="22">
        <f t="shared" si="6"/>
        <v>7.3177883728278964E-2</v>
      </c>
      <c r="AA53" s="22">
        <f t="shared" si="7"/>
        <v>0.10961299947968489</v>
      </c>
      <c r="AB53" s="22">
        <f t="shared" si="8"/>
        <v>0.50620829927651778</v>
      </c>
      <c r="AC53" s="22">
        <f t="shared" si="9"/>
        <v>7.9961372223282312E-2</v>
      </c>
    </row>
    <row r="54" spans="1:29" x14ac:dyDescent="0.2">
      <c r="A54" s="1">
        <v>45630</v>
      </c>
      <c r="B54">
        <v>243.01</v>
      </c>
      <c r="C54">
        <v>145.13999999999999</v>
      </c>
      <c r="D54">
        <v>357.93</v>
      </c>
      <c r="E54">
        <v>6086.4872999999998</v>
      </c>
      <c r="G54" s="3">
        <f t="shared" si="10"/>
        <v>1.4836183803832448E-3</v>
      </c>
      <c r="H54" s="3">
        <f t="shared" si="11"/>
        <v>3.4792528161984748E-2</v>
      </c>
      <c r="I54" s="3">
        <f t="shared" si="12"/>
        <v>1.8524842069318703E-2</v>
      </c>
      <c r="J54" s="3">
        <f t="shared" si="13"/>
        <v>6.0506140797660368E-3</v>
      </c>
      <c r="L54" s="49">
        <v>45630</v>
      </c>
      <c r="M54" s="50">
        <f t="shared" si="14"/>
        <v>1.4825189059665656E-3</v>
      </c>
      <c r="N54" s="50">
        <f t="shared" si="15"/>
        <v>3.4200950741226366E-2</v>
      </c>
      <c r="O54" s="50">
        <f t="shared" si="16"/>
        <v>1.8355347226072672E-2</v>
      </c>
      <c r="P54" s="50">
        <f t="shared" si="17"/>
        <v>6.0323826184577271E-3</v>
      </c>
      <c r="Y54" s="49">
        <v>45630</v>
      </c>
      <c r="Z54" s="22">
        <f t="shared" si="6"/>
        <v>7.3054439638008103E-2</v>
      </c>
      <c r="AA54" s="22">
        <f t="shared" si="7"/>
        <v>0.11016434339440931</v>
      </c>
      <c r="AB54" s="22">
        <f t="shared" si="8"/>
        <v>0.47442205940976445</v>
      </c>
      <c r="AC54" s="22">
        <f t="shared" si="9"/>
        <v>8.1832870802712288E-2</v>
      </c>
    </row>
    <row r="55" spans="1:29" x14ac:dyDescent="0.2">
      <c r="A55" s="1">
        <v>45629</v>
      </c>
      <c r="B55">
        <v>242.65</v>
      </c>
      <c r="C55">
        <v>140.26</v>
      </c>
      <c r="D55">
        <v>351.42</v>
      </c>
      <c r="E55">
        <v>6049.8818000000001</v>
      </c>
      <c r="G55" s="3">
        <f t="shared" si="10"/>
        <v>1.2771818523310774E-2</v>
      </c>
      <c r="H55" s="3">
        <f t="shared" si="11"/>
        <v>1.1757916756834685E-2</v>
      </c>
      <c r="I55" s="3">
        <f t="shared" si="12"/>
        <v>-1.587834999579929E-2</v>
      </c>
      <c r="J55" s="3">
        <f t="shared" si="13"/>
        <v>4.524448542317927E-4</v>
      </c>
      <c r="L55" s="49">
        <v>45629</v>
      </c>
      <c r="M55" s="50">
        <f t="shared" si="14"/>
        <v>1.269094670795666E-2</v>
      </c>
      <c r="N55" s="50">
        <f t="shared" si="15"/>
        <v>1.1689329558479629E-2</v>
      </c>
      <c r="O55" s="50">
        <f t="shared" si="16"/>
        <v>-1.6005761518152094E-2</v>
      </c>
      <c r="P55" s="50">
        <f t="shared" si="17"/>
        <v>4.5234253192103754E-4</v>
      </c>
      <c r="Y55" s="49">
        <v>45629</v>
      </c>
      <c r="Z55" s="22">
        <f t="shared" si="6"/>
        <v>7.1571920732041536E-2</v>
      </c>
      <c r="AA55" s="22">
        <f t="shared" si="7"/>
        <v>7.5963392653182943E-2</v>
      </c>
      <c r="AB55" s="22">
        <f t="shared" si="8"/>
        <v>0.45606671218369177</v>
      </c>
      <c r="AC55" s="22">
        <f t="shared" si="9"/>
        <v>7.5800488184254555E-2</v>
      </c>
    </row>
    <row r="56" spans="1:29" x14ac:dyDescent="0.2">
      <c r="A56" s="1">
        <v>45628</v>
      </c>
      <c r="B56">
        <v>239.59</v>
      </c>
      <c r="C56">
        <v>138.63</v>
      </c>
      <c r="D56">
        <v>357.09</v>
      </c>
      <c r="E56">
        <v>6047.1458000000002</v>
      </c>
      <c r="G56" s="3">
        <f t="shared" si="10"/>
        <v>9.5226056545738569E-3</v>
      </c>
      <c r="H56" s="3">
        <f t="shared" si="11"/>
        <v>2.7486437613020165E-3</v>
      </c>
      <c r="I56" s="3">
        <f t="shared" si="12"/>
        <v>3.456368061189008E-2</v>
      </c>
      <c r="J56" s="3">
        <f t="shared" si="13"/>
        <v>2.4470257565152309E-3</v>
      </c>
      <c r="L56" s="49">
        <v>45628</v>
      </c>
      <c r="M56" s="50">
        <f t="shared" si="14"/>
        <v>9.477551441854002E-3</v>
      </c>
      <c r="N56" s="50">
        <f t="shared" si="15"/>
        <v>2.7448731478405524E-3</v>
      </c>
      <c r="O56" s="50">
        <f t="shared" si="16"/>
        <v>3.3979773207791282E-2</v>
      </c>
      <c r="P56" s="50">
        <f t="shared" si="17"/>
        <v>2.4440366642528113E-3</v>
      </c>
      <c r="Y56" s="49">
        <v>45628</v>
      </c>
      <c r="Z56" s="22">
        <f t="shared" si="6"/>
        <v>5.8880974024084876E-2</v>
      </c>
      <c r="AA56" s="22">
        <f t="shared" si="7"/>
        <v>6.4274063094703321E-2</v>
      </c>
      <c r="AB56" s="22">
        <f t="shared" si="8"/>
        <v>0.47207247370184385</v>
      </c>
      <c r="AC56" s="22">
        <f t="shared" si="9"/>
        <v>7.5348145652333512E-2</v>
      </c>
    </row>
    <row r="57" spans="1:29" x14ac:dyDescent="0.2">
      <c r="A57" s="1">
        <v>45625</v>
      </c>
      <c r="B57">
        <v>237.33</v>
      </c>
      <c r="C57">
        <v>138.25</v>
      </c>
      <c r="D57">
        <v>345.16</v>
      </c>
      <c r="E57">
        <v>6032.3843999999999</v>
      </c>
      <c r="G57" s="3">
        <f t="shared" si="10"/>
        <v>1.0215808964372464E-2</v>
      </c>
      <c r="H57" s="3">
        <f t="shared" si="11"/>
        <v>2.1501403871730496E-2</v>
      </c>
      <c r="I57" s="3">
        <f t="shared" si="12"/>
        <v>3.6859022499925009E-2</v>
      </c>
      <c r="J57" s="3">
        <f t="shared" si="13"/>
        <v>5.6088963110425549E-3</v>
      </c>
      <c r="L57" s="49">
        <v>45625</v>
      </c>
      <c r="M57" s="50">
        <f t="shared" si="14"/>
        <v>1.0163980270458799E-2</v>
      </c>
      <c r="N57" s="50">
        <f t="shared" si="15"/>
        <v>2.1273509598364767E-2</v>
      </c>
      <c r="O57" s="50">
        <f t="shared" si="16"/>
        <v>3.6195972561074923E-2</v>
      </c>
      <c r="P57" s="50">
        <f t="shared" si="17"/>
        <v>5.5932250239035799E-3</v>
      </c>
      <c r="Y57" s="49">
        <v>45625</v>
      </c>
      <c r="Z57" s="22">
        <f t="shared" si="6"/>
        <v>4.9403422582230877E-2</v>
      </c>
      <c r="AA57" s="22">
        <f t="shared" si="7"/>
        <v>6.1529189946862767E-2</v>
      </c>
      <c r="AB57" s="22">
        <f t="shared" si="8"/>
        <v>0.43809270049405258</v>
      </c>
      <c r="AC57" s="22">
        <f t="shared" si="9"/>
        <v>7.2904108988080696E-2</v>
      </c>
    </row>
    <row r="58" spans="1:29" x14ac:dyDescent="0.2">
      <c r="A58" s="1">
        <v>45623</v>
      </c>
      <c r="B58">
        <v>234.93</v>
      </c>
      <c r="C58">
        <v>135.34</v>
      </c>
      <c r="D58">
        <v>332.89</v>
      </c>
      <c r="E58">
        <v>5998.7380999999996</v>
      </c>
      <c r="G58" s="3">
        <f t="shared" si="10"/>
        <v>-5.530502850336072E-4</v>
      </c>
      <c r="H58" s="3">
        <f t="shared" si="11"/>
        <v>-1.1539585159216936E-2</v>
      </c>
      <c r="I58" s="3">
        <f t="shared" si="12"/>
        <v>-1.5788073204624165E-2</v>
      </c>
      <c r="J58" s="3">
        <f t="shared" si="13"/>
        <v>-3.8020419910707037E-3</v>
      </c>
      <c r="L58" s="49">
        <v>45623</v>
      </c>
      <c r="M58" s="50">
        <f t="shared" si="14"/>
        <v>-5.5320327375206512E-4</v>
      </c>
      <c r="N58" s="50">
        <f t="shared" si="15"/>
        <v>-1.1606682857905002E-2</v>
      </c>
      <c r="O58" s="50">
        <f t="shared" si="16"/>
        <v>-1.5914032359738598E-2</v>
      </c>
      <c r="P58" s="50">
        <f t="shared" si="17"/>
        <v>-3.8092881252904417E-3</v>
      </c>
      <c r="Y58" s="49">
        <v>45623</v>
      </c>
      <c r="Z58" s="22">
        <f t="shared" si="6"/>
        <v>3.923944231177208E-2</v>
      </c>
      <c r="AA58" s="22">
        <f t="shared" si="7"/>
        <v>4.0255680348498003E-2</v>
      </c>
      <c r="AB58" s="22">
        <f t="shared" si="8"/>
        <v>0.40189672793297765</v>
      </c>
      <c r="AC58" s="22">
        <f t="shared" si="9"/>
        <v>6.7310883964177115E-2</v>
      </c>
    </row>
    <row r="59" spans="1:29" x14ac:dyDescent="0.2">
      <c r="A59" s="1">
        <v>45622</v>
      </c>
      <c r="B59">
        <v>235.06</v>
      </c>
      <c r="C59">
        <v>136.91999999999999</v>
      </c>
      <c r="D59">
        <v>338.23</v>
      </c>
      <c r="E59">
        <v>6021.6325999999999</v>
      </c>
      <c r="G59" s="3">
        <f t="shared" si="10"/>
        <v>9.4043887147334804E-3</v>
      </c>
      <c r="H59" s="3">
        <f t="shared" si="11"/>
        <v>6.6166740185265027E-3</v>
      </c>
      <c r="I59" s="3">
        <f t="shared" si="12"/>
        <v>-1.0632328184528861E-3</v>
      </c>
      <c r="J59" s="3">
        <f t="shared" si="13"/>
        <v>5.7230838587061239E-3</v>
      </c>
      <c r="L59" s="49">
        <v>45622</v>
      </c>
      <c r="M59" s="50">
        <f t="shared" si="14"/>
        <v>9.3604427595636724E-3</v>
      </c>
      <c r="N59" s="50">
        <f t="shared" si="15"/>
        <v>6.594879914491771E-3</v>
      </c>
      <c r="O59" s="50">
        <f t="shared" si="16"/>
        <v>-1.0637984514345806E-3</v>
      </c>
      <c r="P59" s="50">
        <f t="shared" si="17"/>
        <v>5.7067692313363186E-3</v>
      </c>
      <c r="Y59" s="49">
        <v>45622</v>
      </c>
      <c r="Z59" s="22">
        <f t="shared" si="6"/>
        <v>3.9792645585524145E-2</v>
      </c>
      <c r="AA59" s="22">
        <f t="shared" si="7"/>
        <v>5.1862363206403007E-2</v>
      </c>
      <c r="AB59" s="22">
        <f t="shared" si="8"/>
        <v>0.41781076029271624</v>
      </c>
      <c r="AC59" s="22">
        <f t="shared" si="9"/>
        <v>7.1120172089467554E-2</v>
      </c>
    </row>
    <row r="60" spans="1:29" x14ac:dyDescent="0.2">
      <c r="A60" s="1">
        <v>45621</v>
      </c>
      <c r="B60">
        <v>232.87</v>
      </c>
      <c r="C60">
        <v>136.02000000000001</v>
      </c>
      <c r="D60">
        <v>338.59</v>
      </c>
      <c r="E60">
        <v>5987.3663999999999</v>
      </c>
      <c r="G60" s="3">
        <f t="shared" si="10"/>
        <v>1.3050854830991332E-2</v>
      </c>
      <c r="H60" s="3">
        <f t="shared" si="11"/>
        <v>-4.1775272983444744E-2</v>
      </c>
      <c r="I60" s="3">
        <f t="shared" si="12"/>
        <v>-3.962446108463813E-2</v>
      </c>
      <c r="J60" s="3">
        <f t="shared" si="13"/>
        <v>3.0193104497544532E-3</v>
      </c>
      <c r="L60" s="49">
        <v>45621</v>
      </c>
      <c r="M60" s="50">
        <f t="shared" si="14"/>
        <v>1.2966426208818584E-2</v>
      </c>
      <c r="N60" s="50">
        <f t="shared" si="15"/>
        <v>-4.267294917148743E-2</v>
      </c>
      <c r="O60" s="50">
        <f t="shared" si="16"/>
        <v>-4.0430884643526475E-2</v>
      </c>
      <c r="P60" s="50">
        <f t="shared" si="17"/>
        <v>3.014761486147204E-3</v>
      </c>
      <c r="Y60" s="49">
        <v>45621</v>
      </c>
      <c r="Z60" s="22">
        <f t="shared" si="6"/>
        <v>3.0432202825960472E-2</v>
      </c>
      <c r="AA60" s="22">
        <f t="shared" si="7"/>
        <v>4.5267483291911235E-2</v>
      </c>
      <c r="AB60" s="22">
        <f t="shared" si="8"/>
        <v>0.4188745587441508</v>
      </c>
      <c r="AC60" s="22">
        <f t="shared" si="9"/>
        <v>6.5413402858131228E-2</v>
      </c>
    </row>
    <row r="61" spans="1:29" x14ac:dyDescent="0.2">
      <c r="A61" s="1">
        <v>45618</v>
      </c>
      <c r="B61">
        <v>229.87</v>
      </c>
      <c r="C61">
        <v>141.94999999999999</v>
      </c>
      <c r="D61">
        <v>352.56</v>
      </c>
      <c r="E61">
        <v>5969.3431</v>
      </c>
      <c r="G61" s="3">
        <f t="shared" si="10"/>
        <v>5.9075792053211451E-3</v>
      </c>
      <c r="H61" s="3">
        <f t="shared" si="11"/>
        <v>-3.2181086793481972E-2</v>
      </c>
      <c r="I61" s="3">
        <f t="shared" si="12"/>
        <v>3.8040277941349787E-2</v>
      </c>
      <c r="J61" s="3">
        <f t="shared" si="13"/>
        <v>3.4689722163498971E-3</v>
      </c>
      <c r="L61" s="49">
        <v>45618</v>
      </c>
      <c r="M61" s="50">
        <f t="shared" si="14"/>
        <v>5.890197880063815E-3</v>
      </c>
      <c r="N61" s="50">
        <f t="shared" si="15"/>
        <v>-3.2710282339683691E-2</v>
      </c>
      <c r="O61" s="50">
        <f t="shared" si="16"/>
        <v>3.7334587402568988E-2</v>
      </c>
      <c r="P61" s="50">
        <f t="shared" si="17"/>
        <v>3.4629692110641703E-3</v>
      </c>
      <c r="Y61" s="49">
        <v>45618</v>
      </c>
      <c r="Z61" s="22">
        <f t="shared" si="6"/>
        <v>1.7465776617141889E-2</v>
      </c>
      <c r="AA61" s="22">
        <f t="shared" si="7"/>
        <v>8.7940432463398666E-2</v>
      </c>
      <c r="AB61" s="22">
        <f t="shared" si="8"/>
        <v>0.45930544338767726</v>
      </c>
      <c r="AC61" s="22">
        <f t="shared" si="9"/>
        <v>6.2398641371984025E-2</v>
      </c>
    </row>
    <row r="62" spans="1:29" x14ac:dyDescent="0.2">
      <c r="A62" s="1">
        <v>45617</v>
      </c>
      <c r="B62">
        <v>228.52</v>
      </c>
      <c r="C62">
        <v>146.66999999999999</v>
      </c>
      <c r="D62">
        <v>339.64</v>
      </c>
      <c r="E62">
        <v>5948.7071999999998</v>
      </c>
      <c r="G62" s="3">
        <f t="shared" si="10"/>
        <v>-2.0960698689955759E-3</v>
      </c>
      <c r="H62" s="3">
        <f t="shared" si="11"/>
        <v>5.3464939337857231E-3</v>
      </c>
      <c r="I62" s="3">
        <f t="shared" si="12"/>
        <v>-6.9876911382041884E-3</v>
      </c>
      <c r="J62" s="3">
        <f t="shared" si="13"/>
        <v>5.3397848149243643E-3</v>
      </c>
      <c r="L62" s="49">
        <v>45617</v>
      </c>
      <c r="M62" s="50">
        <f t="shared" si="14"/>
        <v>-2.0982696979778065E-3</v>
      </c>
      <c r="N62" s="50">
        <f t="shared" si="15"/>
        <v>5.3322521748597551E-3</v>
      </c>
      <c r="O62" s="50">
        <f t="shared" si="16"/>
        <v>-7.01221938257535E-3</v>
      </c>
      <c r="P62" s="50">
        <f t="shared" si="17"/>
        <v>5.3255787132339477E-3</v>
      </c>
      <c r="Y62" s="49">
        <v>45617</v>
      </c>
      <c r="Z62" s="22">
        <f t="shared" si="6"/>
        <v>1.1575578737078072E-2</v>
      </c>
      <c r="AA62" s="22">
        <f t="shared" si="7"/>
        <v>0.12065071480308236</v>
      </c>
      <c r="AB62" s="22">
        <f t="shared" si="8"/>
        <v>0.42197085598510825</v>
      </c>
      <c r="AC62" s="22">
        <f t="shared" si="9"/>
        <v>5.8935672160919855E-2</v>
      </c>
    </row>
    <row r="63" spans="1:29" x14ac:dyDescent="0.2">
      <c r="A63" s="1">
        <v>45616</v>
      </c>
      <c r="B63">
        <v>229</v>
      </c>
      <c r="C63">
        <v>145.88999999999999</v>
      </c>
      <c r="D63">
        <v>342.03</v>
      </c>
      <c r="E63">
        <v>5917.1111000000001</v>
      </c>
      <c r="G63" s="3">
        <f t="shared" si="10"/>
        <v>3.1540213772560666E-3</v>
      </c>
      <c r="H63" s="3">
        <f t="shared" si="11"/>
        <v>-7.618529351744785E-3</v>
      </c>
      <c r="I63" s="3">
        <f t="shared" si="12"/>
        <v>-1.1473988439306471E-2</v>
      </c>
      <c r="J63" s="3">
        <f t="shared" si="13"/>
        <v>2.2595996395091689E-5</v>
      </c>
      <c r="L63" s="49">
        <v>45616</v>
      </c>
      <c r="M63" s="50">
        <f t="shared" si="14"/>
        <v>3.1490578857323766E-3</v>
      </c>
      <c r="N63" s="50">
        <f t="shared" si="15"/>
        <v>-7.6476985920707645E-3</v>
      </c>
      <c r="O63" s="50">
        <f t="shared" si="16"/>
        <v>-1.154032254398627E-2</v>
      </c>
      <c r="P63" s="50">
        <f t="shared" si="17"/>
        <v>2.2595741109410761E-5</v>
      </c>
      <c r="Y63" s="49">
        <v>45616</v>
      </c>
      <c r="Z63" s="22">
        <f t="shared" si="6"/>
        <v>1.3673848435055877E-2</v>
      </c>
      <c r="AA63" s="22">
        <f t="shared" si="7"/>
        <v>0.1153184626282226</v>
      </c>
      <c r="AB63" s="22">
        <f t="shared" si="8"/>
        <v>0.4289830753676836</v>
      </c>
      <c r="AC63" s="22">
        <f t="shared" si="9"/>
        <v>5.3610093447685907E-2</v>
      </c>
    </row>
    <row r="64" spans="1:29" x14ac:dyDescent="0.2">
      <c r="A64" s="1">
        <v>45615</v>
      </c>
      <c r="B64">
        <v>228.28</v>
      </c>
      <c r="C64">
        <v>147.01</v>
      </c>
      <c r="D64">
        <v>346</v>
      </c>
      <c r="E64">
        <v>5916.9773999999998</v>
      </c>
      <c r="G64" s="3">
        <f t="shared" si="10"/>
        <v>1.1402508551880963E-3</v>
      </c>
      <c r="H64" s="3">
        <f t="shared" si="11"/>
        <v>4.8947556189796515E-2</v>
      </c>
      <c r="I64" s="3">
        <f t="shared" si="12"/>
        <v>2.1432367007144126E-2</v>
      </c>
      <c r="J64" s="3">
        <f t="shared" si="13"/>
        <v>3.962570734286075E-3</v>
      </c>
      <c r="L64" s="49">
        <v>45615</v>
      </c>
      <c r="M64" s="50">
        <f t="shared" si="14"/>
        <v>1.1396012629335743E-3</v>
      </c>
      <c r="N64" s="50">
        <f t="shared" si="15"/>
        <v>4.7787334065077465E-2</v>
      </c>
      <c r="O64" s="50">
        <f t="shared" si="16"/>
        <v>2.1205923594749047E-2</v>
      </c>
      <c r="P64" s="50">
        <f t="shared" si="17"/>
        <v>3.9547404294821798E-3</v>
      </c>
      <c r="Y64" s="49">
        <v>45615</v>
      </c>
      <c r="Z64" s="22">
        <f t="shared" si="6"/>
        <v>1.0524790549323501E-2</v>
      </c>
      <c r="AA64" s="22">
        <f t="shared" si="7"/>
        <v>0.12296616122029336</v>
      </c>
      <c r="AB64" s="22">
        <f t="shared" si="8"/>
        <v>0.44052339791166989</v>
      </c>
      <c r="AC64" s="22">
        <f t="shared" si="9"/>
        <v>5.3587497706576497E-2</v>
      </c>
    </row>
    <row r="65" spans="1:29" x14ac:dyDescent="0.2">
      <c r="A65" s="1">
        <v>45614</v>
      </c>
      <c r="B65">
        <v>228.02</v>
      </c>
      <c r="C65">
        <v>140.15</v>
      </c>
      <c r="D65">
        <v>338.74</v>
      </c>
      <c r="E65">
        <v>5893.6234999999997</v>
      </c>
      <c r="G65" s="3">
        <f t="shared" si="10"/>
        <v>1.3422222222222224E-2</v>
      </c>
      <c r="H65" s="3">
        <f t="shared" si="11"/>
        <v>-1.288913931539637E-2</v>
      </c>
      <c r="I65" s="3">
        <f t="shared" si="12"/>
        <v>5.6186081317036507E-2</v>
      </c>
      <c r="J65" s="3">
        <f t="shared" si="13"/>
        <v>3.9190262882786708E-3</v>
      </c>
      <c r="L65" s="49">
        <v>45614</v>
      </c>
      <c r="M65" s="50">
        <f t="shared" si="14"/>
        <v>1.3332942201153587E-2</v>
      </c>
      <c r="N65" s="50">
        <f t="shared" si="15"/>
        <v>-1.2972925000442384E-2</v>
      </c>
      <c r="O65" s="50">
        <f t="shared" si="16"/>
        <v>5.466438312872355E-2</v>
      </c>
      <c r="P65" s="50">
        <f t="shared" si="17"/>
        <v>3.9113669097698605E-3</v>
      </c>
      <c r="Y65" s="49">
        <v>45614</v>
      </c>
      <c r="Z65" s="22">
        <f t="shared" si="6"/>
        <v>9.385189286389926E-3</v>
      </c>
      <c r="AA65" s="22">
        <f t="shared" si="7"/>
        <v>7.5178827155215885E-2</v>
      </c>
      <c r="AB65" s="22">
        <f t="shared" si="8"/>
        <v>0.41931747431692085</v>
      </c>
      <c r="AC65" s="22">
        <f t="shared" si="9"/>
        <v>4.9632757277094319E-2</v>
      </c>
    </row>
    <row r="66" spans="1:29" x14ac:dyDescent="0.2">
      <c r="A66" s="1">
        <v>45611</v>
      </c>
      <c r="B66">
        <v>225</v>
      </c>
      <c r="C66">
        <v>141.97999999999999</v>
      </c>
      <c r="D66">
        <v>320.72000000000003</v>
      </c>
      <c r="E66">
        <v>5870.6163999999999</v>
      </c>
      <c r="G66" s="3">
        <f t="shared" si="10"/>
        <v>-1.4109192884059207E-2</v>
      </c>
      <c r="H66" s="3">
        <f t="shared" si="11"/>
        <v>-3.2570182611065701E-2</v>
      </c>
      <c r="I66" s="3">
        <f t="shared" si="12"/>
        <v>3.0657497268462119E-2</v>
      </c>
      <c r="J66" s="3">
        <f t="shared" si="13"/>
        <v>-1.3204276918654334E-2</v>
      </c>
      <c r="L66" s="49">
        <v>45611</v>
      </c>
      <c r="M66" s="50">
        <f t="shared" si="14"/>
        <v>-1.4209673802113448E-2</v>
      </c>
      <c r="N66" s="50">
        <f t="shared" si="15"/>
        <v>-3.3112396875841478E-2</v>
      </c>
      <c r="O66" s="50">
        <f t="shared" si="16"/>
        <v>3.0196945447434963E-2</v>
      </c>
      <c r="P66" s="50">
        <f t="shared" si="17"/>
        <v>-1.329222846548702E-2</v>
      </c>
      <c r="Y66" s="49">
        <v>45611</v>
      </c>
      <c r="Z66" s="22">
        <f t="shared" si="6"/>
        <v>-3.9477529147636612E-3</v>
      </c>
      <c r="AA66" s="22">
        <f t="shared" si="7"/>
        <v>8.8151752155658264E-2</v>
      </c>
      <c r="AB66" s="22">
        <f t="shared" si="8"/>
        <v>0.36465309118819728</v>
      </c>
      <c r="AC66" s="22">
        <f t="shared" si="9"/>
        <v>4.5721390367324456E-2</v>
      </c>
    </row>
    <row r="67" spans="1:29" x14ac:dyDescent="0.2">
      <c r="A67" s="1">
        <v>45610</v>
      </c>
      <c r="B67">
        <v>228.22</v>
      </c>
      <c r="C67">
        <v>146.76</v>
      </c>
      <c r="D67">
        <v>311.18</v>
      </c>
      <c r="E67">
        <v>5949.1709000000001</v>
      </c>
      <c r="G67" s="3">
        <f t="shared" si="10"/>
        <v>1.377043354655294E-2</v>
      </c>
      <c r="H67" s="3">
        <f t="shared" si="11"/>
        <v>3.3499692349763244E-3</v>
      </c>
      <c r="I67" s="3">
        <f t="shared" si="12"/>
        <v>-5.7715600775193776E-2</v>
      </c>
      <c r="J67" s="3">
        <f t="shared" si="13"/>
        <v>-6.0492587101432793E-3</v>
      </c>
      <c r="L67" s="49">
        <v>45610</v>
      </c>
      <c r="M67" s="50">
        <f t="shared" si="14"/>
        <v>1.3676482640454679E-2</v>
      </c>
      <c r="N67" s="50">
        <f t="shared" si="15"/>
        <v>3.3443705880842637E-3</v>
      </c>
      <c r="O67" s="50">
        <f t="shared" si="16"/>
        <v>-5.9448139966326516E-2</v>
      </c>
      <c r="P67" s="50">
        <f t="shared" si="17"/>
        <v>-6.0676295999262629E-3</v>
      </c>
      <c r="Y67" s="49">
        <v>45610</v>
      </c>
      <c r="Z67" s="22">
        <f t="shared" si="6"/>
        <v>1.0261920887349786E-2</v>
      </c>
      <c r="AA67" s="22">
        <f t="shared" si="7"/>
        <v>0.12126414903149975</v>
      </c>
      <c r="AB67" s="22">
        <f t="shared" si="8"/>
        <v>0.33445614574076232</v>
      </c>
      <c r="AC67" s="22">
        <f t="shared" si="9"/>
        <v>5.9013618832811476E-2</v>
      </c>
    </row>
    <row r="68" spans="1:29" x14ac:dyDescent="0.2">
      <c r="A68" s="1">
        <v>45609</v>
      </c>
      <c r="B68">
        <v>225.12</v>
      </c>
      <c r="C68">
        <v>146.27000000000001</v>
      </c>
      <c r="D68">
        <v>330.24</v>
      </c>
      <c r="E68">
        <v>5985.3779999999997</v>
      </c>
      <c r="G68" s="3">
        <f t="shared" ref="G68:G128" si="33">B68/B69-1</f>
        <v>3.9691388306650754E-3</v>
      </c>
      <c r="H68" s="3">
        <f t="shared" ref="H68:H128" si="34">C68/C69-1</f>
        <v>-1.3621956976195171E-2</v>
      </c>
      <c r="I68" s="3">
        <f t="shared" ref="I68:I128" si="35">D68/D69-1</f>
        <v>5.3274072270084183E-3</v>
      </c>
      <c r="J68" s="3">
        <f t="shared" ref="J68:J128" si="36">E68/E69-1</f>
        <v>2.3196897441279951E-4</v>
      </c>
      <c r="L68" s="49">
        <v>45609</v>
      </c>
      <c r="M68" s="50">
        <f t="shared" ref="M68:M128" si="37">LN(B68/B69)</f>
        <v>3.9612825806397481E-3</v>
      </c>
      <c r="N68" s="50">
        <f t="shared" ref="N68:N128" si="38">LN(C68/C69)</f>
        <v>-1.3715587087980549E-2</v>
      </c>
      <c r="O68" s="50">
        <f t="shared" ref="O68:O128" si="39">LN(D68/D69)</f>
        <v>5.3132667921312491E-3</v>
      </c>
      <c r="P68" s="50">
        <f t="shared" ref="P68:P128" si="40">LN(E68/E69)</f>
        <v>2.3194207377025036E-4</v>
      </c>
      <c r="Y68" s="49">
        <v>45609</v>
      </c>
      <c r="Z68" s="22">
        <f t="shared" si="6"/>
        <v>-3.4145617531048927E-3</v>
      </c>
      <c r="AA68" s="22">
        <f t="shared" si="7"/>
        <v>0.11791977844341549</v>
      </c>
      <c r="AB68" s="22">
        <f t="shared" si="8"/>
        <v>0.39390428570708885</v>
      </c>
      <c r="AC68" s="22">
        <f t="shared" si="9"/>
        <v>6.5081248432737743E-2</v>
      </c>
    </row>
    <row r="69" spans="1:29" x14ac:dyDescent="0.2">
      <c r="A69" s="1">
        <v>45608</v>
      </c>
      <c r="B69">
        <v>224.23</v>
      </c>
      <c r="C69">
        <v>148.29</v>
      </c>
      <c r="D69">
        <v>328.49</v>
      </c>
      <c r="E69">
        <v>5983.9898999999996</v>
      </c>
      <c r="G69" s="3">
        <f t="shared" si="33"/>
        <v>0</v>
      </c>
      <c r="H69" s="3">
        <f t="shared" si="34"/>
        <v>2.0859149111937203E-2</v>
      </c>
      <c r="I69" s="3">
        <f t="shared" si="35"/>
        <v>-6.1457142857142877E-2</v>
      </c>
      <c r="J69" s="3">
        <f t="shared" si="36"/>
        <v>-2.8922007009426487E-3</v>
      </c>
      <c r="L69" s="49">
        <v>45608</v>
      </c>
      <c r="M69" s="50">
        <f t="shared" si="37"/>
        <v>0</v>
      </c>
      <c r="N69" s="50">
        <f t="shared" si="38"/>
        <v>2.0644575808955484E-2</v>
      </c>
      <c r="O69" s="50">
        <f t="shared" si="39"/>
        <v>-6.3426758422447424E-2</v>
      </c>
      <c r="P69" s="50">
        <f t="shared" si="40"/>
        <v>-2.8963911951738683E-3</v>
      </c>
      <c r="Y69" s="49">
        <v>45608</v>
      </c>
      <c r="Z69" s="22">
        <f t="shared" ref="Z69:Z126" si="41">Z70+M69</f>
        <v>-7.3758443337446408E-3</v>
      </c>
      <c r="AA69" s="22">
        <f t="shared" ref="AA69:AA127" si="42">AA70+N69</f>
        <v>0.13163536553139604</v>
      </c>
      <c r="AB69" s="22">
        <f t="shared" ref="AB69:AB127" si="43">AB70+O69</f>
        <v>0.38859101891495762</v>
      </c>
      <c r="AC69" s="22">
        <f t="shared" ref="AC69:AC127" si="44">AC70+P69</f>
        <v>6.484930635896749E-2</v>
      </c>
    </row>
    <row r="70" spans="1:29" x14ac:dyDescent="0.2">
      <c r="A70" s="1">
        <v>45607</v>
      </c>
      <c r="B70">
        <v>224.23</v>
      </c>
      <c r="C70">
        <v>145.26</v>
      </c>
      <c r="D70">
        <v>350</v>
      </c>
      <c r="E70">
        <v>6001.3469999999998</v>
      </c>
      <c r="G70" s="3">
        <f t="shared" si="33"/>
        <v>-1.2028551286570432E-2</v>
      </c>
      <c r="H70" s="3">
        <f t="shared" si="34"/>
        <v>-1.6053647632594981E-2</v>
      </c>
      <c r="I70" s="3">
        <f t="shared" si="35"/>
        <v>8.9595915571882179E-2</v>
      </c>
      <c r="J70" s="3">
        <f t="shared" si="36"/>
        <v>9.6900406240485459E-4</v>
      </c>
      <c r="L70" s="49">
        <v>45607</v>
      </c>
      <c r="M70" s="50">
        <f t="shared" si="37"/>
        <v>-1.2101479715156712E-2</v>
      </c>
      <c r="N70" s="50">
        <f t="shared" si="38"/>
        <v>-1.618390336797439E-2</v>
      </c>
      <c r="O70" s="50">
        <f t="shared" si="39"/>
        <v>8.5806907848708161E-2</v>
      </c>
      <c r="P70" s="50">
        <f t="shared" si="40"/>
        <v>9.6853488103634854E-4</v>
      </c>
      <c r="Y70" s="49">
        <v>45607</v>
      </c>
      <c r="Z70" s="22">
        <f t="shared" si="41"/>
        <v>-7.3758443337446408E-3</v>
      </c>
      <c r="AA70" s="22">
        <f t="shared" si="42"/>
        <v>0.11099078972244054</v>
      </c>
      <c r="AB70" s="22">
        <f t="shared" si="43"/>
        <v>0.45201777733740506</v>
      </c>
      <c r="AC70" s="22">
        <f t="shared" si="44"/>
        <v>6.7745697554141351E-2</v>
      </c>
    </row>
    <row r="71" spans="1:29" x14ac:dyDescent="0.2">
      <c r="A71" s="1">
        <v>45604</v>
      </c>
      <c r="B71">
        <v>226.96</v>
      </c>
      <c r="C71">
        <v>147.63</v>
      </c>
      <c r="D71">
        <v>321.22000000000003</v>
      </c>
      <c r="E71">
        <v>5995.5373</v>
      </c>
      <c r="G71" s="3">
        <f t="shared" si="33"/>
        <v>-2.2859152452961995E-3</v>
      </c>
      <c r="H71" s="3">
        <f t="shared" si="34"/>
        <v>-8.396023643202577E-3</v>
      </c>
      <c r="I71" s="3">
        <f t="shared" si="35"/>
        <v>8.1876662961840374E-2</v>
      </c>
      <c r="J71" s="3">
        <f t="shared" si="36"/>
        <v>3.7558534063166782E-3</v>
      </c>
      <c r="L71" s="49">
        <v>45604</v>
      </c>
      <c r="M71" s="50">
        <f t="shared" si="37"/>
        <v>-2.2885319380029265E-3</v>
      </c>
      <c r="N71" s="50">
        <f t="shared" si="38"/>
        <v>-8.4314687879987818E-3</v>
      </c>
      <c r="O71" s="50">
        <f t="shared" si="39"/>
        <v>7.8697184058041839E-2</v>
      </c>
      <c r="P71" s="50">
        <f t="shared" si="40"/>
        <v>3.7488177998800196E-3</v>
      </c>
      <c r="Y71" s="49">
        <v>45604</v>
      </c>
      <c r="Z71" s="22">
        <f t="shared" si="41"/>
        <v>4.7256353814120709E-3</v>
      </c>
      <c r="AA71" s="22">
        <f t="shared" si="42"/>
        <v>0.12717469309041493</v>
      </c>
      <c r="AB71" s="22">
        <f t="shared" si="43"/>
        <v>0.36621086948869691</v>
      </c>
      <c r="AC71" s="22">
        <f t="shared" si="44"/>
        <v>6.6777162673105003E-2</v>
      </c>
    </row>
    <row r="72" spans="1:29" x14ac:dyDescent="0.2">
      <c r="A72" s="1">
        <v>45603</v>
      </c>
      <c r="B72">
        <v>227.48</v>
      </c>
      <c r="C72">
        <v>148.88</v>
      </c>
      <c r="D72">
        <v>296.91000000000003</v>
      </c>
      <c r="E72">
        <v>5973.1031999999996</v>
      </c>
      <c r="G72" s="3">
        <f t="shared" si="33"/>
        <v>2.1372126436781658E-2</v>
      </c>
      <c r="H72" s="3">
        <f t="shared" si="34"/>
        <v>2.2457248815328512E-2</v>
      </c>
      <c r="I72" s="3">
        <f t="shared" si="35"/>
        <v>2.9043773611063139E-2</v>
      </c>
      <c r="J72" s="3">
        <f t="shared" si="36"/>
        <v>7.4310459685895669E-3</v>
      </c>
      <c r="L72" s="49">
        <v>45603</v>
      </c>
      <c r="M72" s="50">
        <f t="shared" si="37"/>
        <v>2.1146945292544149E-2</v>
      </c>
      <c r="N72" s="50">
        <f t="shared" si="38"/>
        <v>2.2208797611182083E-2</v>
      </c>
      <c r="O72" s="50">
        <f t="shared" si="39"/>
        <v>2.862999589955675E-2</v>
      </c>
      <c r="P72" s="50">
        <f t="shared" si="40"/>
        <v>7.4035717705619522E-3</v>
      </c>
      <c r="Y72" s="49">
        <v>45603</v>
      </c>
      <c r="Z72" s="22">
        <f t="shared" si="41"/>
        <v>7.0141673194149979E-3</v>
      </c>
      <c r="AA72" s="22">
        <f t="shared" si="42"/>
        <v>0.13560616187841371</v>
      </c>
      <c r="AB72" s="22">
        <f t="shared" si="43"/>
        <v>0.28751368543065509</v>
      </c>
      <c r="AC72" s="22">
        <f t="shared" si="44"/>
        <v>6.3028344873224978E-2</v>
      </c>
    </row>
    <row r="73" spans="1:29" x14ac:dyDescent="0.2">
      <c r="A73" s="1">
        <v>45602</v>
      </c>
      <c r="B73">
        <v>222.72</v>
      </c>
      <c r="C73">
        <v>145.61000000000001</v>
      </c>
      <c r="D73">
        <v>288.52999999999997</v>
      </c>
      <c r="E73">
        <v>5929.0442000000003</v>
      </c>
      <c r="G73" s="3">
        <f t="shared" si="33"/>
        <v>-3.2669501006936663E-3</v>
      </c>
      <c r="H73" s="3">
        <f t="shared" si="34"/>
        <v>4.0740476020298955E-2</v>
      </c>
      <c r="I73" s="3">
        <f t="shared" si="35"/>
        <v>0.14751034043907096</v>
      </c>
      <c r="J73" s="3">
        <f t="shared" si="36"/>
        <v>2.5297350443191924E-2</v>
      </c>
      <c r="L73" s="49">
        <v>45602</v>
      </c>
      <c r="M73" s="50">
        <f t="shared" si="37"/>
        <v>-3.2722982334056835E-3</v>
      </c>
      <c r="N73" s="50">
        <f t="shared" si="38"/>
        <v>3.993245597761879E-2</v>
      </c>
      <c r="O73" s="50">
        <f t="shared" si="39"/>
        <v>0.13759467418784069</v>
      </c>
      <c r="P73" s="50">
        <f t="shared" si="40"/>
        <v>2.4982668513442739E-2</v>
      </c>
      <c r="Y73" s="49">
        <v>45602</v>
      </c>
      <c r="Z73" s="22">
        <f t="shared" si="41"/>
        <v>-1.4132777973129151E-2</v>
      </c>
      <c r="AA73" s="22">
        <f t="shared" si="42"/>
        <v>0.11339736426723163</v>
      </c>
      <c r="AB73" s="22">
        <f t="shared" si="43"/>
        <v>0.25888368953109836</v>
      </c>
      <c r="AC73" s="22">
        <f t="shared" si="44"/>
        <v>5.5624773102663026E-2</v>
      </c>
    </row>
    <row r="74" spans="1:29" x14ac:dyDescent="0.2">
      <c r="A74" s="1">
        <v>45601</v>
      </c>
      <c r="B74">
        <v>223.45</v>
      </c>
      <c r="C74">
        <v>139.91</v>
      </c>
      <c r="D74">
        <v>251.44</v>
      </c>
      <c r="E74">
        <v>5782.7557999999999</v>
      </c>
      <c r="G74" s="3">
        <f t="shared" si="33"/>
        <v>6.486194315571403E-3</v>
      </c>
      <c r="H74" s="3">
        <f t="shared" si="34"/>
        <v>2.8371922087467638E-2</v>
      </c>
      <c r="I74" s="3">
        <f t="shared" si="35"/>
        <v>3.5414264536320239E-2</v>
      </c>
      <c r="J74" s="3">
        <f t="shared" si="36"/>
        <v>1.2265241217519263E-2</v>
      </c>
      <c r="L74" s="49">
        <v>45601</v>
      </c>
      <c r="M74" s="50">
        <f t="shared" si="37"/>
        <v>6.4652494766336294E-3</v>
      </c>
      <c r="N74" s="50">
        <f t="shared" si="38"/>
        <v>2.7976893515939023E-2</v>
      </c>
      <c r="O74" s="50">
        <f t="shared" si="39"/>
        <v>3.4801602227078884E-2</v>
      </c>
      <c r="P74" s="50">
        <f t="shared" si="40"/>
        <v>1.2190632588842907E-2</v>
      </c>
      <c r="Y74" s="49">
        <v>45601</v>
      </c>
      <c r="Z74" s="22">
        <f t="shared" si="41"/>
        <v>-1.0860479739723468E-2</v>
      </c>
      <c r="AA74" s="22">
        <f t="shared" si="42"/>
        <v>7.3464908289612829E-2</v>
      </c>
      <c r="AB74" s="22">
        <f t="shared" si="43"/>
        <v>0.12128901534325767</v>
      </c>
      <c r="AC74" s="22">
        <f t="shared" si="44"/>
        <v>3.0642104589220287E-2</v>
      </c>
    </row>
    <row r="75" spans="1:29" x14ac:dyDescent="0.2">
      <c r="A75" s="1">
        <v>45600</v>
      </c>
      <c r="B75">
        <v>222.01</v>
      </c>
      <c r="C75">
        <v>136.05000000000001</v>
      </c>
      <c r="D75">
        <v>242.84</v>
      </c>
      <c r="E75">
        <v>5712.6882999999998</v>
      </c>
      <c r="G75" s="3">
        <f t="shared" si="33"/>
        <v>-4.0375039253510714E-3</v>
      </c>
      <c r="H75" s="3">
        <f t="shared" si="34"/>
        <v>4.8005908419497256E-3</v>
      </c>
      <c r="I75" s="3">
        <f t="shared" si="35"/>
        <v>-2.4660615310466705E-2</v>
      </c>
      <c r="J75" s="3">
        <f t="shared" si="36"/>
        <v>-2.8126476857794902E-3</v>
      </c>
      <c r="L75" s="49">
        <v>45600</v>
      </c>
      <c r="M75" s="50">
        <f t="shared" si="37"/>
        <v>-4.0456766500141109E-3</v>
      </c>
      <c r="N75" s="50">
        <f t="shared" si="38"/>
        <v>4.7891047510806297E-3</v>
      </c>
      <c r="O75" s="50">
        <f t="shared" si="39"/>
        <v>-2.4969781691406592E-2</v>
      </c>
      <c r="P75" s="50">
        <f t="shared" si="40"/>
        <v>-2.8166106119026308E-3</v>
      </c>
      <c r="Y75" s="49">
        <v>45600</v>
      </c>
      <c r="Z75" s="22">
        <f t="shared" si="41"/>
        <v>-1.7325729216357097E-2</v>
      </c>
      <c r="AA75" s="22">
        <f t="shared" si="42"/>
        <v>4.5488014773673799E-2</v>
      </c>
      <c r="AB75" s="22">
        <f t="shared" si="43"/>
        <v>8.6487413116178788E-2</v>
      </c>
      <c r="AC75" s="22">
        <f t="shared" si="44"/>
        <v>1.8451472000377382E-2</v>
      </c>
    </row>
    <row r="76" spans="1:29" x14ac:dyDescent="0.2">
      <c r="A76" s="1">
        <v>45597</v>
      </c>
      <c r="B76">
        <v>222.91</v>
      </c>
      <c r="C76">
        <v>135.4</v>
      </c>
      <c r="D76">
        <v>248.98</v>
      </c>
      <c r="E76">
        <v>5728.8014000000003</v>
      </c>
      <c r="G76" s="3">
        <f t="shared" si="33"/>
        <v>-1.327962462927712E-2</v>
      </c>
      <c r="H76" s="3">
        <f t="shared" si="34"/>
        <v>1.9885507683037096E-2</v>
      </c>
      <c r="I76" s="3">
        <f t="shared" si="35"/>
        <v>-3.4820892535522008E-3</v>
      </c>
      <c r="J76" s="3">
        <f t="shared" si="36"/>
        <v>4.093193104085735E-3</v>
      </c>
      <c r="L76" s="49">
        <v>45597</v>
      </c>
      <c r="M76" s="50">
        <f t="shared" si="37"/>
        <v>-1.3368587316289905E-2</v>
      </c>
      <c r="N76" s="50">
        <f t="shared" si="38"/>
        <v>1.9690373626400793E-2</v>
      </c>
      <c r="O76" s="50">
        <f t="shared" si="39"/>
        <v>-3.4881658365741998E-3</v>
      </c>
      <c r="P76" s="50">
        <f t="shared" si="40"/>
        <v>4.0848387786776375E-3</v>
      </c>
      <c r="Y76" s="49">
        <v>45597</v>
      </c>
      <c r="Z76" s="22">
        <f t="shared" si="41"/>
        <v>-1.3280052566342987E-2</v>
      </c>
      <c r="AA76" s="22">
        <f t="shared" si="42"/>
        <v>4.0698910022593168E-2</v>
      </c>
      <c r="AB76" s="22">
        <f t="shared" si="43"/>
        <v>0.11145719480758538</v>
      </c>
      <c r="AC76" s="22">
        <f t="shared" si="44"/>
        <v>2.1268082612280012E-2</v>
      </c>
    </row>
    <row r="77" spans="1:29" x14ac:dyDescent="0.2">
      <c r="A77" s="1">
        <v>45596</v>
      </c>
      <c r="B77">
        <v>225.91</v>
      </c>
      <c r="C77">
        <v>132.76</v>
      </c>
      <c r="D77">
        <v>249.85</v>
      </c>
      <c r="E77">
        <v>5705.4479000000001</v>
      </c>
      <c r="G77" s="3">
        <f t="shared" si="33"/>
        <v>-1.8209474141677506E-2</v>
      </c>
      <c r="H77" s="3">
        <f t="shared" si="34"/>
        <v>-4.7222620927228398E-2</v>
      </c>
      <c r="I77" s="3">
        <f t="shared" si="35"/>
        <v>-2.9897107357794717E-2</v>
      </c>
      <c r="J77" s="3">
        <f t="shared" si="36"/>
        <v>-1.861505823077636E-2</v>
      </c>
      <c r="L77" s="49">
        <v>45596</v>
      </c>
      <c r="M77" s="50">
        <f t="shared" si="37"/>
        <v>-1.8377307172189244E-2</v>
      </c>
      <c r="N77" s="50">
        <f t="shared" si="38"/>
        <v>-4.837400275019902E-2</v>
      </c>
      <c r="O77" s="50">
        <f t="shared" si="39"/>
        <v>-3.0353138221380329E-2</v>
      </c>
      <c r="P77" s="50">
        <f t="shared" si="40"/>
        <v>-1.8790499066196925E-2</v>
      </c>
      <c r="Y77" s="49">
        <v>45596</v>
      </c>
      <c r="Z77" s="22">
        <f t="shared" si="41"/>
        <v>8.853474994691829E-5</v>
      </c>
      <c r="AA77" s="22">
        <f t="shared" si="42"/>
        <v>2.1008536396192372E-2</v>
      </c>
      <c r="AB77" s="22">
        <f t="shared" si="43"/>
        <v>0.11494536064415958</v>
      </c>
      <c r="AC77" s="22">
        <f t="shared" si="44"/>
        <v>1.7183243833602375E-2</v>
      </c>
    </row>
    <row r="78" spans="1:29" x14ac:dyDescent="0.2">
      <c r="A78" s="1">
        <v>45595</v>
      </c>
      <c r="B78">
        <v>230.1</v>
      </c>
      <c r="C78">
        <v>139.34</v>
      </c>
      <c r="D78">
        <v>257.55</v>
      </c>
      <c r="E78">
        <v>5813.6697000000004</v>
      </c>
      <c r="G78" s="3">
        <f t="shared" si="33"/>
        <v>-1.5277956091924505E-2</v>
      </c>
      <c r="H78" s="3">
        <f t="shared" si="34"/>
        <v>-1.3522123893805249E-2</v>
      </c>
      <c r="I78" s="3">
        <f t="shared" si="35"/>
        <v>-7.5909371146731797E-3</v>
      </c>
      <c r="J78" s="3">
        <f t="shared" si="36"/>
        <v>-3.2997726523452675E-3</v>
      </c>
      <c r="L78" s="49">
        <v>45595</v>
      </c>
      <c r="M78" s="50">
        <f t="shared" si="37"/>
        <v>-1.5395866558646653E-2</v>
      </c>
      <c r="N78" s="50">
        <f t="shared" si="38"/>
        <v>-1.3614380424577415E-2</v>
      </c>
      <c r="O78" s="50">
        <f t="shared" si="39"/>
        <v>-7.6198949154538077E-3</v>
      </c>
      <c r="P78" s="50">
        <f t="shared" si="40"/>
        <v>-3.3052289083665204E-3</v>
      </c>
      <c r="Y78" s="49">
        <v>45595</v>
      </c>
      <c r="Z78" s="22">
        <f t="shared" si="41"/>
        <v>1.8465841922136163E-2</v>
      </c>
      <c r="AA78" s="22">
        <f t="shared" si="42"/>
        <v>6.9382539146391392E-2</v>
      </c>
      <c r="AB78" s="22">
        <f t="shared" si="43"/>
        <v>0.14529849886553992</v>
      </c>
      <c r="AC78" s="22">
        <f t="shared" si="44"/>
        <v>3.5973742899799301E-2</v>
      </c>
    </row>
    <row r="79" spans="1:29" x14ac:dyDescent="0.2">
      <c r="A79" s="1">
        <v>45594</v>
      </c>
      <c r="B79">
        <v>233.67</v>
      </c>
      <c r="C79">
        <v>141.25</v>
      </c>
      <c r="D79">
        <v>259.52</v>
      </c>
      <c r="E79">
        <v>5832.9170000000004</v>
      </c>
      <c r="G79" s="3">
        <f t="shared" si="33"/>
        <v>1.1568123393315144E-3</v>
      </c>
      <c r="H79" s="3">
        <f t="shared" si="34"/>
        <v>5.1949900370054092E-3</v>
      </c>
      <c r="I79" s="3">
        <f t="shared" si="35"/>
        <v>-1.1390042284103452E-2</v>
      </c>
      <c r="J79" s="3">
        <f t="shared" si="36"/>
        <v>1.6140244581037688E-3</v>
      </c>
      <c r="L79" s="49">
        <v>45594</v>
      </c>
      <c r="M79" s="50">
        <f t="shared" si="37"/>
        <v>1.1561437475111353E-3</v>
      </c>
      <c r="N79" s="50">
        <f t="shared" si="38"/>
        <v>5.1815426289240412E-3</v>
      </c>
      <c r="O79" s="50">
        <f t="shared" si="39"/>
        <v>-1.1455405617120409E-2</v>
      </c>
      <c r="P79" s="50">
        <f t="shared" si="40"/>
        <v>1.6127233204852364E-3</v>
      </c>
      <c r="Y79" s="49">
        <v>45594</v>
      </c>
      <c r="Z79" s="22">
        <f t="shared" si="41"/>
        <v>3.3861708480782814E-2</v>
      </c>
      <c r="AA79" s="22">
        <f t="shared" si="42"/>
        <v>8.2996919570968802E-2</v>
      </c>
      <c r="AB79" s="22">
        <f t="shared" si="43"/>
        <v>0.15291839378099373</v>
      </c>
      <c r="AC79" s="22">
        <f t="shared" si="44"/>
        <v>3.9278971808165822E-2</v>
      </c>
    </row>
    <row r="80" spans="1:29" x14ac:dyDescent="0.2">
      <c r="A80" s="1">
        <v>45593</v>
      </c>
      <c r="B80">
        <v>233.4</v>
      </c>
      <c r="C80">
        <v>140.52000000000001</v>
      </c>
      <c r="D80">
        <v>262.51</v>
      </c>
      <c r="E80">
        <v>5823.5177000000003</v>
      </c>
      <c r="G80" s="3">
        <f t="shared" si="33"/>
        <v>8.5994555118620308E-3</v>
      </c>
      <c r="H80" s="3">
        <f t="shared" si="34"/>
        <v>-7.2064434082237394E-3</v>
      </c>
      <c r="I80" s="3">
        <f t="shared" si="35"/>
        <v>-2.4815186299639636E-2</v>
      </c>
      <c r="J80" s="3">
        <f t="shared" si="36"/>
        <v>2.651582259792562E-3</v>
      </c>
      <c r="L80" s="49">
        <v>45593</v>
      </c>
      <c r="M80" s="50">
        <f t="shared" si="37"/>
        <v>8.5626908148752033E-3</v>
      </c>
      <c r="N80" s="50">
        <f t="shared" si="38"/>
        <v>-7.2325352500122939E-3</v>
      </c>
      <c r="O80" s="50">
        <f t="shared" si="39"/>
        <v>-2.5128273433907493E-2</v>
      </c>
      <c r="P80" s="50">
        <f t="shared" si="40"/>
        <v>2.6480730175465366E-3</v>
      </c>
      <c r="Y80" s="49">
        <v>45593</v>
      </c>
      <c r="Z80" s="22">
        <f t="shared" si="41"/>
        <v>3.2705564733271679E-2</v>
      </c>
      <c r="AA80" s="22">
        <f t="shared" si="42"/>
        <v>7.7815376942044767E-2</v>
      </c>
      <c r="AB80" s="22">
        <f t="shared" si="43"/>
        <v>0.16437379939811414</v>
      </c>
      <c r="AC80" s="22">
        <f t="shared" si="44"/>
        <v>3.7666248487680583E-2</v>
      </c>
    </row>
    <row r="81" spans="1:29" x14ac:dyDescent="0.2">
      <c r="A81" s="1">
        <v>45590</v>
      </c>
      <c r="B81">
        <v>231.41</v>
      </c>
      <c r="C81">
        <v>141.54</v>
      </c>
      <c r="D81">
        <v>269.19</v>
      </c>
      <c r="E81">
        <v>5808.1170000000002</v>
      </c>
      <c r="G81" s="3">
        <f t="shared" si="33"/>
        <v>3.6431452487313276E-3</v>
      </c>
      <c r="H81" s="3">
        <f t="shared" si="34"/>
        <v>8.0478598390427702E-3</v>
      </c>
      <c r="I81" s="3">
        <f t="shared" si="35"/>
        <v>3.3438267813267641E-2</v>
      </c>
      <c r="J81" s="3">
        <f t="shared" si="36"/>
        <v>-2.998695734313106E-4</v>
      </c>
      <c r="L81" s="49">
        <v>45590</v>
      </c>
      <c r="M81" s="50">
        <f t="shared" si="37"/>
        <v>3.6365250690583951E-3</v>
      </c>
      <c r="N81" s="50">
        <f t="shared" si="38"/>
        <v>8.0156485210877634E-3</v>
      </c>
      <c r="O81" s="50">
        <f t="shared" si="39"/>
        <v>3.2891367163900391E-2</v>
      </c>
      <c r="P81" s="50">
        <f t="shared" si="40"/>
        <v>-2.9991454330213421E-4</v>
      </c>
      <c r="Y81" s="49">
        <v>45590</v>
      </c>
      <c r="Z81" s="22">
        <f t="shared" si="41"/>
        <v>2.4142873918396476E-2</v>
      </c>
      <c r="AA81" s="22">
        <f t="shared" si="42"/>
        <v>8.5047912192057068E-2</v>
      </c>
      <c r="AB81" s="22">
        <f t="shared" si="43"/>
        <v>0.18950207283202164</v>
      </c>
      <c r="AC81" s="22">
        <f t="shared" si="44"/>
        <v>3.5018175470134048E-2</v>
      </c>
    </row>
    <row r="82" spans="1:29" x14ac:dyDescent="0.2">
      <c r="A82" s="1">
        <v>45589</v>
      </c>
      <c r="B82">
        <v>230.57</v>
      </c>
      <c r="C82">
        <v>140.41</v>
      </c>
      <c r="D82">
        <v>260.48</v>
      </c>
      <c r="E82">
        <v>5809.8591999999999</v>
      </c>
      <c r="G82" s="3">
        <f t="shared" si="33"/>
        <v>-8.2336626798407142E-4</v>
      </c>
      <c r="H82" s="3">
        <f t="shared" si="34"/>
        <v>6.0905703640010689E-3</v>
      </c>
      <c r="I82" s="3">
        <f t="shared" si="35"/>
        <v>0.21919026445120537</v>
      </c>
      <c r="J82" s="3">
        <f t="shared" si="36"/>
        <v>2.1451946594337468E-3</v>
      </c>
      <c r="L82" s="49">
        <v>45589</v>
      </c>
      <c r="M82" s="50">
        <f t="shared" si="37"/>
        <v>-8.2370542016678883E-4</v>
      </c>
      <c r="N82" s="50">
        <f t="shared" si="38"/>
        <v>6.0720978079774222E-3</v>
      </c>
      <c r="O82" s="50">
        <f t="shared" si="39"/>
        <v>0.19818692072414162</v>
      </c>
      <c r="P82" s="50">
        <f t="shared" si="40"/>
        <v>2.1428970147136951E-3</v>
      </c>
      <c r="Y82" s="49">
        <v>45589</v>
      </c>
      <c r="Z82" s="22">
        <f t="shared" si="41"/>
        <v>2.050634884933808E-2</v>
      </c>
      <c r="AA82" s="22">
        <f t="shared" si="42"/>
        <v>7.7032263670969298E-2</v>
      </c>
      <c r="AB82" s="22">
        <f t="shared" si="43"/>
        <v>0.15661070566812124</v>
      </c>
      <c r="AC82" s="22">
        <f t="shared" si="44"/>
        <v>3.5318090013436179E-2</v>
      </c>
    </row>
    <row r="83" spans="1:29" x14ac:dyDescent="0.2">
      <c r="A83" s="1">
        <v>45588</v>
      </c>
      <c r="B83">
        <v>230.76</v>
      </c>
      <c r="C83">
        <v>139.56</v>
      </c>
      <c r="D83">
        <v>213.65</v>
      </c>
      <c r="E83">
        <v>5797.4225999999999</v>
      </c>
      <c r="G83" s="3">
        <f t="shared" si="33"/>
        <v>-2.1622996692953533E-2</v>
      </c>
      <c r="H83" s="3">
        <f t="shared" si="34"/>
        <v>-2.8066021310676259E-2</v>
      </c>
      <c r="I83" s="3">
        <f t="shared" si="35"/>
        <v>-1.9819241179978908E-2</v>
      </c>
      <c r="J83" s="3">
        <f t="shared" si="36"/>
        <v>-9.1912390519938159E-3</v>
      </c>
      <c r="L83" s="49">
        <v>45588</v>
      </c>
      <c r="M83" s="50">
        <f t="shared" si="37"/>
        <v>-2.1860199273135369E-2</v>
      </c>
      <c r="N83" s="50">
        <f t="shared" si="38"/>
        <v>-2.8467399987712163E-2</v>
      </c>
      <c r="O83" s="50">
        <f t="shared" si="39"/>
        <v>-2.0018276550387262E-2</v>
      </c>
      <c r="P83" s="50">
        <f t="shared" si="40"/>
        <v>-9.2337391088855685E-3</v>
      </c>
      <c r="Y83" s="49">
        <v>45588</v>
      </c>
      <c r="Z83" s="22">
        <f t="shared" si="41"/>
        <v>2.1330054269504867E-2</v>
      </c>
      <c r="AA83" s="22">
        <f t="shared" si="42"/>
        <v>7.0960165862991878E-2</v>
      </c>
      <c r="AB83" s="22">
        <f t="shared" si="43"/>
        <v>-4.1576215056020369E-2</v>
      </c>
      <c r="AC83" s="22">
        <f t="shared" si="44"/>
        <v>3.3175192998722486E-2</v>
      </c>
    </row>
    <row r="84" spans="1:29" x14ac:dyDescent="0.2">
      <c r="A84" s="1">
        <v>45587</v>
      </c>
      <c r="B84">
        <v>235.86</v>
      </c>
      <c r="C84">
        <v>143.59</v>
      </c>
      <c r="D84">
        <v>217.97</v>
      </c>
      <c r="E84">
        <v>5851.2024000000001</v>
      </c>
      <c r="G84" s="3">
        <f t="shared" si="33"/>
        <v>-2.6217861975641465E-3</v>
      </c>
      <c r="H84" s="3">
        <f t="shared" si="34"/>
        <v>-8.3501496068472125E-4</v>
      </c>
      <c r="I84" s="3">
        <f t="shared" si="35"/>
        <v>-4.0210189627598591E-3</v>
      </c>
      <c r="J84" s="3">
        <f t="shared" si="36"/>
        <v>-4.7485624401122362E-4</v>
      </c>
      <c r="L84" s="49">
        <v>45587</v>
      </c>
      <c r="M84" s="50">
        <f t="shared" si="37"/>
        <v>-2.625229098012868E-3</v>
      </c>
      <c r="N84" s="50">
        <f t="shared" si="38"/>
        <v>-8.3536377987001502E-4</v>
      </c>
      <c r="O84" s="50">
        <f t="shared" si="39"/>
        <v>-4.029124996483115E-3</v>
      </c>
      <c r="P84" s="50">
        <f t="shared" si="40"/>
        <v>-4.7496902394171113E-4</v>
      </c>
      <c r="Y84" s="49">
        <v>45587</v>
      </c>
      <c r="Z84" s="22">
        <f t="shared" si="41"/>
        <v>4.3190253542640236E-2</v>
      </c>
      <c r="AA84" s="22">
        <f t="shared" si="42"/>
        <v>9.9427565850704044E-2</v>
      </c>
      <c r="AB84" s="22">
        <f t="shared" si="43"/>
        <v>-2.155793850563311E-2</v>
      </c>
      <c r="AC84" s="22">
        <f t="shared" si="44"/>
        <v>4.2408932107608051E-2</v>
      </c>
    </row>
    <row r="85" spans="1:29" x14ac:dyDescent="0.2">
      <c r="A85" s="1">
        <v>45586</v>
      </c>
      <c r="B85">
        <v>236.48</v>
      </c>
      <c r="C85">
        <v>143.71</v>
      </c>
      <c r="D85">
        <v>218.85</v>
      </c>
      <c r="E85">
        <v>5853.9822000000004</v>
      </c>
      <c r="G85" s="3">
        <f t="shared" si="33"/>
        <v>6.2978723404254477E-3</v>
      </c>
      <c r="H85" s="3">
        <f t="shared" si="34"/>
        <v>4.1376811594203033E-2</v>
      </c>
      <c r="I85" s="3">
        <f t="shared" si="35"/>
        <v>-8.3824195740824781E-3</v>
      </c>
      <c r="J85" s="3">
        <f t="shared" si="36"/>
        <v>-1.8220469056738908E-3</v>
      </c>
      <c r="L85" s="49">
        <v>45586</v>
      </c>
      <c r="M85" s="50">
        <f t="shared" si="37"/>
        <v>6.278123615677908E-3</v>
      </c>
      <c r="N85" s="50">
        <f t="shared" si="38"/>
        <v>4.0543694928950949E-2</v>
      </c>
      <c r="O85" s="50">
        <f t="shared" si="39"/>
        <v>-8.4177496257863849E-3</v>
      </c>
      <c r="P85" s="50">
        <f t="shared" si="40"/>
        <v>-1.8237088522069756E-3</v>
      </c>
      <c r="Y85" s="49">
        <v>45586</v>
      </c>
      <c r="Z85" s="22">
        <f t="shared" si="41"/>
        <v>4.5815482640653105E-2</v>
      </c>
      <c r="AA85" s="22">
        <f t="shared" si="42"/>
        <v>0.10026292963057407</v>
      </c>
      <c r="AB85" s="22">
        <f t="shared" si="43"/>
        <v>-1.7528813509149994E-2</v>
      </c>
      <c r="AC85" s="22">
        <f t="shared" si="44"/>
        <v>4.2883901131549759E-2</v>
      </c>
    </row>
    <row r="86" spans="1:29" x14ac:dyDescent="0.2">
      <c r="A86" s="1">
        <v>45583</v>
      </c>
      <c r="B86">
        <v>235</v>
      </c>
      <c r="C86">
        <v>138</v>
      </c>
      <c r="D86">
        <v>220.7</v>
      </c>
      <c r="E86">
        <v>5864.6679000000004</v>
      </c>
      <c r="G86" s="3">
        <f t="shared" si="33"/>
        <v>1.2276545337066569E-2</v>
      </c>
      <c r="H86" s="3">
        <f t="shared" si="34"/>
        <v>7.814211640984503E-3</v>
      </c>
      <c r="I86" s="3">
        <f t="shared" si="35"/>
        <v>-8.6015663905114614E-4</v>
      </c>
      <c r="J86" s="3">
        <f t="shared" si="36"/>
        <v>3.9708310528010493E-3</v>
      </c>
      <c r="L86" s="49">
        <v>45583</v>
      </c>
      <c r="M86" s="50">
        <f t="shared" si="37"/>
        <v>1.2201799678228265E-2</v>
      </c>
      <c r="N86" s="50">
        <f t="shared" si="38"/>
        <v>7.7838388130624554E-3</v>
      </c>
      <c r="O86" s="50">
        <f t="shared" si="39"/>
        <v>-8.6052678604448202E-4</v>
      </c>
      <c r="P86" s="50">
        <f t="shared" si="40"/>
        <v>3.9629681112446019E-3</v>
      </c>
      <c r="Y86" s="49">
        <v>45583</v>
      </c>
      <c r="Z86" s="22">
        <f t="shared" si="41"/>
        <v>3.9537359024975197E-2</v>
      </c>
      <c r="AA86" s="22">
        <f t="shared" si="42"/>
        <v>5.9719234701623117E-2</v>
      </c>
      <c r="AB86" s="22">
        <f t="shared" si="43"/>
        <v>-9.1110638833636088E-3</v>
      </c>
      <c r="AC86" s="22">
        <f t="shared" si="44"/>
        <v>4.4707609983756738E-2</v>
      </c>
    </row>
    <row r="87" spans="1:29" x14ac:dyDescent="0.2">
      <c r="A87" s="1">
        <v>45582</v>
      </c>
      <c r="B87">
        <v>232.15</v>
      </c>
      <c r="C87">
        <v>136.93</v>
      </c>
      <c r="D87">
        <v>220.89</v>
      </c>
      <c r="E87">
        <v>5841.4723999999997</v>
      </c>
      <c r="G87" s="3">
        <f t="shared" si="33"/>
        <v>1.5963413581845387E-3</v>
      </c>
      <c r="H87" s="3">
        <f t="shared" si="34"/>
        <v>8.915414087828033E-3</v>
      </c>
      <c r="I87" s="3">
        <f t="shared" si="35"/>
        <v>-1.9879817467132188E-3</v>
      </c>
      <c r="J87" s="3">
        <f t="shared" si="36"/>
        <v>-1.715197901164256E-4</v>
      </c>
      <c r="L87" s="49">
        <v>45582</v>
      </c>
      <c r="M87" s="50">
        <f t="shared" si="37"/>
        <v>1.5950685596858294E-3</v>
      </c>
      <c r="N87" s="50">
        <f t="shared" si="38"/>
        <v>8.8759064281130479E-3</v>
      </c>
      <c r="O87" s="50">
        <f t="shared" si="39"/>
        <v>-1.9899604052187403E-3</v>
      </c>
      <c r="P87" s="50">
        <f t="shared" si="40"/>
        <v>-1.7153450131782521E-4</v>
      </c>
      <c r="Y87" s="49">
        <v>45582</v>
      </c>
      <c r="Z87" s="22">
        <f t="shared" si="41"/>
        <v>2.7335559346746932E-2</v>
      </c>
      <c r="AA87" s="22">
        <f t="shared" si="42"/>
        <v>5.1935395888560665E-2</v>
      </c>
      <c r="AB87" s="22">
        <f t="shared" si="43"/>
        <v>-8.2505370973191272E-3</v>
      </c>
      <c r="AC87" s="22">
        <f t="shared" si="44"/>
        <v>4.0744641872512137E-2</v>
      </c>
    </row>
    <row r="88" spans="1:29" x14ac:dyDescent="0.2">
      <c r="A88" s="1">
        <v>45581</v>
      </c>
      <c r="B88">
        <v>231.78</v>
      </c>
      <c r="C88">
        <v>135.72</v>
      </c>
      <c r="D88">
        <v>221.33</v>
      </c>
      <c r="E88">
        <v>5842.4745000000003</v>
      </c>
      <c r="G88" s="3">
        <f t="shared" si="33"/>
        <v>-8.8518280949325678E-3</v>
      </c>
      <c r="H88" s="3">
        <f t="shared" si="34"/>
        <v>3.130699088145894E-2</v>
      </c>
      <c r="I88" s="3">
        <f t="shared" si="35"/>
        <v>8.0156669854716256E-3</v>
      </c>
      <c r="J88" s="3">
        <f t="shared" si="36"/>
        <v>4.6798596224393307E-3</v>
      </c>
      <c r="L88" s="49">
        <v>45581</v>
      </c>
      <c r="M88" s="50">
        <f t="shared" si="37"/>
        <v>-8.8912382656501972E-3</v>
      </c>
      <c r="N88" s="50">
        <f t="shared" si="38"/>
        <v>3.0826921024812545E-2</v>
      </c>
      <c r="O88" s="50">
        <f t="shared" si="39"/>
        <v>7.9837121727083186E-3</v>
      </c>
      <c r="P88" s="50">
        <f t="shared" si="40"/>
        <v>4.6689431245987576E-3</v>
      </c>
      <c r="Y88" s="49">
        <v>45581</v>
      </c>
      <c r="Z88" s="22">
        <f t="shared" si="41"/>
        <v>2.5740490787061102E-2</v>
      </c>
      <c r="AA88" s="22">
        <f t="shared" si="42"/>
        <v>4.3059489460447617E-2</v>
      </c>
      <c r="AB88" s="22">
        <f t="shared" si="43"/>
        <v>-6.260576692100386E-3</v>
      </c>
      <c r="AC88" s="22">
        <f t="shared" si="44"/>
        <v>4.0916176373829966E-2</v>
      </c>
    </row>
    <row r="89" spans="1:29" x14ac:dyDescent="0.2">
      <c r="A89" s="1">
        <v>45580</v>
      </c>
      <c r="B89">
        <v>233.85</v>
      </c>
      <c r="C89">
        <v>131.6</v>
      </c>
      <c r="D89">
        <v>219.57</v>
      </c>
      <c r="E89">
        <v>5815.2599</v>
      </c>
      <c r="G89" s="3">
        <f t="shared" si="33"/>
        <v>1.1024643320363126E-2</v>
      </c>
      <c r="H89" s="3">
        <f t="shared" si="34"/>
        <v>-4.6860288259578442E-2</v>
      </c>
      <c r="I89" s="3">
        <f t="shared" si="35"/>
        <v>1.8707793392955807E-3</v>
      </c>
      <c r="J89" s="3">
        <f t="shared" si="36"/>
        <v>-7.6094437978881935E-3</v>
      </c>
      <c r="L89" s="49">
        <v>45580</v>
      </c>
      <c r="M89" s="50">
        <f t="shared" si="37"/>
        <v>1.0964314934501682E-2</v>
      </c>
      <c r="N89" s="50">
        <f t="shared" si="38"/>
        <v>-4.799378403684413E-2</v>
      </c>
      <c r="O89" s="50">
        <f t="shared" si="39"/>
        <v>1.8690316110305529E-3</v>
      </c>
      <c r="P89" s="50">
        <f t="shared" si="40"/>
        <v>-7.6385433301729309E-3</v>
      </c>
      <c r="Y89" s="49">
        <v>45580</v>
      </c>
      <c r="Z89" s="22">
        <f t="shared" si="41"/>
        <v>3.4631729052711301E-2</v>
      </c>
      <c r="AA89" s="22">
        <f t="shared" si="42"/>
        <v>1.2232568435635069E-2</v>
      </c>
      <c r="AB89" s="22">
        <f t="shared" si="43"/>
        <v>-1.4244288864808705E-2</v>
      </c>
      <c r="AC89" s="22">
        <f t="shared" si="44"/>
        <v>3.6247233249231209E-2</v>
      </c>
    </row>
    <row r="90" spans="1:29" x14ac:dyDescent="0.2">
      <c r="A90" s="1">
        <v>45579</v>
      </c>
      <c r="B90">
        <v>231.3</v>
      </c>
      <c r="C90">
        <v>138.07</v>
      </c>
      <c r="D90">
        <v>219.16</v>
      </c>
      <c r="E90">
        <v>5859.8500999999997</v>
      </c>
      <c r="G90" s="3">
        <f t="shared" si="33"/>
        <v>1.6479894528675043E-2</v>
      </c>
      <c r="H90" s="3">
        <f t="shared" si="34"/>
        <v>2.4258160237388582E-2</v>
      </c>
      <c r="I90" s="3">
        <f t="shared" si="35"/>
        <v>6.2442607897152946E-3</v>
      </c>
      <c r="J90" s="3">
        <f t="shared" si="36"/>
        <v>7.7070408572372795E-3</v>
      </c>
      <c r="L90" s="49">
        <v>45579</v>
      </c>
      <c r="M90" s="50">
        <f t="shared" si="37"/>
        <v>1.6345574774742577E-2</v>
      </c>
      <c r="N90" s="50">
        <f t="shared" si="38"/>
        <v>2.3968604449854193E-2</v>
      </c>
      <c r="O90" s="50">
        <f t="shared" si="39"/>
        <v>6.2248461713548409E-3</v>
      </c>
      <c r="P90" s="50">
        <f t="shared" si="40"/>
        <v>7.6774933367094881E-3</v>
      </c>
      <c r="Y90" s="49">
        <v>45579</v>
      </c>
      <c r="Z90" s="22">
        <f t="shared" si="41"/>
        <v>2.366741411820962E-2</v>
      </c>
      <c r="AA90" s="22">
        <f t="shared" si="42"/>
        <v>6.0226352472479198E-2</v>
      </c>
      <c r="AB90" s="22">
        <f t="shared" si="43"/>
        <v>-1.6113320475839257E-2</v>
      </c>
      <c r="AC90" s="22">
        <f t="shared" si="44"/>
        <v>4.3885776579404137E-2</v>
      </c>
    </row>
    <row r="91" spans="1:29" x14ac:dyDescent="0.2">
      <c r="A91" s="1">
        <v>45576</v>
      </c>
      <c r="B91">
        <v>227.55</v>
      </c>
      <c r="C91">
        <v>134.80000000000001</v>
      </c>
      <c r="D91">
        <v>217.8</v>
      </c>
      <c r="E91">
        <v>5815.0334000000003</v>
      </c>
      <c r="G91" s="3">
        <f t="shared" si="33"/>
        <v>-6.5054139015018331E-3</v>
      </c>
      <c r="H91" s="3">
        <f t="shared" si="34"/>
        <v>-7.4178473406960599E-5</v>
      </c>
      <c r="I91" s="3">
        <f t="shared" si="35"/>
        <v>-8.782510365623819E-2</v>
      </c>
      <c r="J91" s="3">
        <f t="shared" si="36"/>
        <v>6.0522127199804654E-3</v>
      </c>
      <c r="L91" s="49">
        <v>45576</v>
      </c>
      <c r="M91" s="50">
        <f t="shared" si="37"/>
        <v>-6.5266663272085766E-3</v>
      </c>
      <c r="N91" s="50">
        <f t="shared" si="38"/>
        <v>-7.4181224765981015E-5</v>
      </c>
      <c r="O91" s="50">
        <f t="shared" si="39"/>
        <v>-9.1923534987007532E-2</v>
      </c>
      <c r="P91" s="50">
        <f t="shared" si="40"/>
        <v>6.0339716428287841E-3</v>
      </c>
      <c r="Y91" s="49">
        <v>45576</v>
      </c>
      <c r="Z91" s="22">
        <f t="shared" si="41"/>
        <v>7.3218393434670449E-3</v>
      </c>
      <c r="AA91" s="22">
        <f t="shared" si="42"/>
        <v>3.6257748022625005E-2</v>
      </c>
      <c r="AB91" s="22">
        <f t="shared" si="43"/>
        <v>-2.2338166647194097E-2</v>
      </c>
      <c r="AC91" s="22">
        <f t="shared" si="44"/>
        <v>3.620828324269465E-2</v>
      </c>
    </row>
    <row r="92" spans="1:29" x14ac:dyDescent="0.2">
      <c r="A92" s="1">
        <v>45575</v>
      </c>
      <c r="B92">
        <v>229.04</v>
      </c>
      <c r="C92">
        <v>134.81</v>
      </c>
      <c r="D92">
        <v>238.77</v>
      </c>
      <c r="E92">
        <v>5780.0513000000001</v>
      </c>
      <c r="G92" s="3">
        <f t="shared" si="33"/>
        <v>-2.178269582643555E-3</v>
      </c>
      <c r="H92" s="3">
        <f t="shared" si="34"/>
        <v>1.6283452695062151E-2</v>
      </c>
      <c r="I92" s="3">
        <f t="shared" si="35"/>
        <v>-9.4586185438705339E-3</v>
      </c>
      <c r="J92" s="3">
        <f t="shared" si="36"/>
        <v>-2.0701163829713876E-3</v>
      </c>
      <c r="L92" s="49">
        <v>45575</v>
      </c>
      <c r="M92" s="50">
        <f t="shared" si="37"/>
        <v>-2.1806454626626935E-3</v>
      </c>
      <c r="N92" s="50">
        <f t="shared" si="38"/>
        <v>1.6152299119223994E-2</v>
      </c>
      <c r="O92" s="50">
        <f t="shared" si="39"/>
        <v>-9.5036353657635842E-3</v>
      </c>
      <c r="P92" s="50">
        <f t="shared" si="40"/>
        <v>-2.0722620355693691E-3</v>
      </c>
      <c r="Y92" s="49">
        <v>45575</v>
      </c>
      <c r="Z92" s="22">
        <f t="shared" si="41"/>
        <v>1.3848505670675621E-2</v>
      </c>
      <c r="AA92" s="22">
        <f t="shared" si="42"/>
        <v>3.6331929247390989E-2</v>
      </c>
      <c r="AB92" s="22">
        <f t="shared" si="43"/>
        <v>6.9585368339813436E-2</v>
      </c>
      <c r="AC92" s="22">
        <f t="shared" si="44"/>
        <v>3.0174311599865864E-2</v>
      </c>
    </row>
    <row r="93" spans="1:29" x14ac:dyDescent="0.2">
      <c r="A93" s="1">
        <v>45574</v>
      </c>
      <c r="B93">
        <v>229.54</v>
      </c>
      <c r="C93">
        <v>132.65</v>
      </c>
      <c r="D93">
        <v>241.05</v>
      </c>
      <c r="E93">
        <v>5792.0415000000003</v>
      </c>
      <c r="G93" s="3">
        <f t="shared" si="33"/>
        <v>1.6698409886167331E-2</v>
      </c>
      <c r="H93" s="3">
        <f t="shared" si="34"/>
        <v>-1.8060049665135081E-3</v>
      </c>
      <c r="I93" s="3">
        <f t="shared" si="35"/>
        <v>-1.4110429447852679E-2</v>
      </c>
      <c r="J93" s="3">
        <f t="shared" si="36"/>
        <v>7.1131376567563631E-3</v>
      </c>
      <c r="L93" s="49">
        <v>45574</v>
      </c>
      <c r="M93" s="50">
        <f t="shared" si="37"/>
        <v>1.6560524302640989E-2</v>
      </c>
      <c r="N93" s="50">
        <f t="shared" si="38"/>
        <v>-1.8076377596675597E-3</v>
      </c>
      <c r="O93" s="50">
        <f t="shared" si="39"/>
        <v>-1.4210928063295349E-2</v>
      </c>
      <c r="P93" s="50">
        <f t="shared" si="40"/>
        <v>7.0879586238698318E-3</v>
      </c>
      <c r="Y93" s="49">
        <v>45574</v>
      </c>
      <c r="Z93" s="22">
        <f t="shared" si="41"/>
        <v>1.6029151133338315E-2</v>
      </c>
      <c r="AA93" s="22">
        <f t="shared" si="42"/>
        <v>2.0179630128166995E-2</v>
      </c>
      <c r="AB93" s="22">
        <f t="shared" si="43"/>
        <v>7.9089003705577018E-2</v>
      </c>
      <c r="AC93" s="22">
        <f t="shared" si="44"/>
        <v>3.2246573635435233E-2</v>
      </c>
    </row>
    <row r="94" spans="1:29" x14ac:dyDescent="0.2">
      <c r="A94" s="1">
        <v>45573</v>
      </c>
      <c r="B94">
        <v>225.77</v>
      </c>
      <c r="C94">
        <v>132.88999999999999</v>
      </c>
      <c r="D94">
        <v>244.5</v>
      </c>
      <c r="E94">
        <v>5751.1328999999996</v>
      </c>
      <c r="G94" s="3">
        <f t="shared" si="33"/>
        <v>1.8404077766250193E-2</v>
      </c>
      <c r="H94" s="3">
        <f t="shared" si="34"/>
        <v>4.0479173191356077E-2</v>
      </c>
      <c r="I94" s="3">
        <f t="shared" si="35"/>
        <v>1.5238965245193636E-2</v>
      </c>
      <c r="J94" s="3">
        <f t="shared" si="36"/>
        <v>9.6892641173365046E-3</v>
      </c>
      <c r="L94" s="49">
        <v>45573</v>
      </c>
      <c r="M94" s="50">
        <f t="shared" si="37"/>
        <v>1.8236772344019592E-2</v>
      </c>
      <c r="N94" s="50">
        <f t="shared" si="38"/>
        <v>3.9681350496835091E-2</v>
      </c>
      <c r="O94" s="50">
        <f t="shared" si="39"/>
        <v>1.5124018522684119E-2</v>
      </c>
      <c r="P94" s="50">
        <f t="shared" si="40"/>
        <v>9.6426242265736303E-3</v>
      </c>
      <c r="Y94" s="49">
        <v>45573</v>
      </c>
      <c r="Z94" s="22">
        <f t="shared" si="41"/>
        <v>-5.3137316930267423E-4</v>
      </c>
      <c r="AA94" s="22">
        <f t="shared" si="42"/>
        <v>2.1987267887834554E-2</v>
      </c>
      <c r="AB94" s="22">
        <f t="shared" si="43"/>
        <v>9.3299931768872371E-2</v>
      </c>
      <c r="AC94" s="22">
        <f t="shared" si="44"/>
        <v>2.5158615011565404E-2</v>
      </c>
    </row>
    <row r="95" spans="1:29" x14ac:dyDescent="0.2">
      <c r="A95" s="1">
        <v>45572</v>
      </c>
      <c r="B95">
        <v>221.69</v>
      </c>
      <c r="C95">
        <v>127.72</v>
      </c>
      <c r="D95">
        <v>240.83</v>
      </c>
      <c r="E95">
        <v>5695.9434000000001</v>
      </c>
      <c r="G95" s="3">
        <f t="shared" si="33"/>
        <v>-2.253086419753092E-2</v>
      </c>
      <c r="H95" s="3">
        <f t="shared" si="34"/>
        <v>2.2414345180915785E-2</v>
      </c>
      <c r="I95" s="3">
        <f t="shared" si="35"/>
        <v>-3.6988163787587958E-2</v>
      </c>
      <c r="J95" s="3">
        <f t="shared" si="36"/>
        <v>-9.5851410699667738E-3</v>
      </c>
      <c r="L95" s="49">
        <v>45572</v>
      </c>
      <c r="M95" s="50">
        <f t="shared" si="37"/>
        <v>-2.2788562247735331E-2</v>
      </c>
      <c r="N95" s="50">
        <f t="shared" si="38"/>
        <v>2.216683543170344E-2</v>
      </c>
      <c r="O95" s="50">
        <f t="shared" si="39"/>
        <v>-3.7689576280923932E-2</v>
      </c>
      <c r="P95" s="50">
        <f t="shared" si="40"/>
        <v>-9.6313742059144572E-3</v>
      </c>
      <c r="Y95" s="49">
        <v>45572</v>
      </c>
      <c r="Z95" s="22">
        <f t="shared" si="41"/>
        <v>-1.8768145513322267E-2</v>
      </c>
      <c r="AA95" s="22">
        <f t="shared" si="42"/>
        <v>-1.7694082609000537E-2</v>
      </c>
      <c r="AB95" s="22">
        <f t="shared" si="43"/>
        <v>7.817591324618825E-2</v>
      </c>
      <c r="AC95" s="22">
        <f t="shared" si="44"/>
        <v>1.5515990784991773E-2</v>
      </c>
    </row>
    <row r="96" spans="1:29" x14ac:dyDescent="0.2">
      <c r="A96" s="1">
        <v>45569</v>
      </c>
      <c r="B96">
        <v>226.8</v>
      </c>
      <c r="C96">
        <v>124.92</v>
      </c>
      <c r="D96">
        <v>250.08</v>
      </c>
      <c r="E96">
        <v>5751.0681999999997</v>
      </c>
      <c r="G96" s="3">
        <f t="shared" si="33"/>
        <v>5.0073115611291019E-3</v>
      </c>
      <c r="H96" s="3">
        <f t="shared" si="34"/>
        <v>1.6849816849817012E-2</v>
      </c>
      <c r="I96" s="3">
        <f t="shared" si="35"/>
        <v>3.9142358514086428E-2</v>
      </c>
      <c r="J96" s="3">
        <f t="shared" si="36"/>
        <v>8.9696354443478121E-3</v>
      </c>
      <c r="L96" s="49">
        <v>45569</v>
      </c>
      <c r="M96" s="50">
        <f t="shared" si="37"/>
        <v>4.9948166697781288E-3</v>
      </c>
      <c r="N96" s="50">
        <f t="shared" si="38"/>
        <v>1.6709433447689864E-2</v>
      </c>
      <c r="O96" s="50">
        <f t="shared" si="39"/>
        <v>3.8395717663150135E-2</v>
      </c>
      <c r="P96" s="50">
        <f t="shared" si="40"/>
        <v>8.9296472064050517E-3</v>
      </c>
      <c r="Y96" s="49">
        <v>45569</v>
      </c>
      <c r="Z96" s="22">
        <f t="shared" si="41"/>
        <v>4.020416734413064E-3</v>
      </c>
      <c r="AA96" s="22">
        <f t="shared" si="42"/>
        <v>-3.9860918040703977E-2</v>
      </c>
      <c r="AB96" s="22">
        <f t="shared" si="43"/>
        <v>0.11586548952711218</v>
      </c>
      <c r="AC96" s="22">
        <f t="shared" si="44"/>
        <v>2.5147364990906231E-2</v>
      </c>
    </row>
    <row r="97" spans="1:29" x14ac:dyDescent="0.2">
      <c r="A97" s="1">
        <v>45568</v>
      </c>
      <c r="B97">
        <v>225.67</v>
      </c>
      <c r="C97">
        <v>122.85</v>
      </c>
      <c r="D97">
        <v>240.66</v>
      </c>
      <c r="E97">
        <v>5699.9417999999996</v>
      </c>
      <c r="G97" s="3">
        <f t="shared" si="33"/>
        <v>-4.8946115177705973E-3</v>
      </c>
      <c r="H97" s="3">
        <f t="shared" si="34"/>
        <v>3.3655868742112016E-2</v>
      </c>
      <c r="I97" s="3">
        <f t="shared" si="35"/>
        <v>-3.3571600674644708E-2</v>
      </c>
      <c r="J97" s="3">
        <f t="shared" si="36"/>
        <v>-1.6809762272592677E-3</v>
      </c>
      <c r="L97" s="49">
        <v>45568</v>
      </c>
      <c r="M97" s="50">
        <f t="shared" si="37"/>
        <v>-4.9066293598749146E-3</v>
      </c>
      <c r="N97" s="50">
        <f t="shared" si="38"/>
        <v>3.3101905160985295E-2</v>
      </c>
      <c r="O97" s="50">
        <f t="shared" si="39"/>
        <v>-3.4148065514250078E-2</v>
      </c>
      <c r="P97" s="50">
        <f t="shared" si="40"/>
        <v>-1.6823906530972848E-3</v>
      </c>
      <c r="Y97" s="49">
        <v>45568</v>
      </c>
      <c r="Z97" s="22">
        <f t="shared" si="41"/>
        <v>-9.7439993536506484E-4</v>
      </c>
      <c r="AA97" s="22">
        <f t="shared" si="42"/>
        <v>-5.6570351488393844E-2</v>
      </c>
      <c r="AB97" s="22">
        <f t="shared" si="43"/>
        <v>7.7469771863962048E-2</v>
      </c>
      <c r="AC97" s="22">
        <f t="shared" si="44"/>
        <v>1.6217717784501179E-2</v>
      </c>
    </row>
    <row r="98" spans="1:29" x14ac:dyDescent="0.2">
      <c r="A98" s="1">
        <v>45567</v>
      </c>
      <c r="B98">
        <v>226.78</v>
      </c>
      <c r="C98">
        <v>118.85</v>
      </c>
      <c r="D98">
        <v>249.02</v>
      </c>
      <c r="E98">
        <v>5709.5393999999997</v>
      </c>
      <c r="G98" s="3">
        <f t="shared" si="33"/>
        <v>2.5197825029839027E-3</v>
      </c>
      <c r="H98" s="3">
        <f t="shared" si="34"/>
        <v>1.5811965811965756E-2</v>
      </c>
      <c r="I98" s="3">
        <f t="shared" si="35"/>
        <v>-3.4881016975428114E-2</v>
      </c>
      <c r="J98" s="3">
        <f t="shared" si="36"/>
        <v>1.3801616693243091E-4</v>
      </c>
      <c r="L98" s="49">
        <v>45567</v>
      </c>
      <c r="M98" s="50">
        <f t="shared" si="37"/>
        <v>2.5166131739495158E-3</v>
      </c>
      <c r="N98" s="50">
        <f t="shared" si="38"/>
        <v>1.5688259008446757E-2</v>
      </c>
      <c r="O98" s="50">
        <f t="shared" si="39"/>
        <v>-3.5503886772723904E-2</v>
      </c>
      <c r="P98" s="50">
        <f t="shared" si="40"/>
        <v>1.3800664357750477E-4</v>
      </c>
      <c r="Y98" s="49">
        <v>45567</v>
      </c>
      <c r="Z98" s="22">
        <f t="shared" si="41"/>
        <v>3.9322294245098498E-3</v>
      </c>
      <c r="AA98" s="22">
        <f t="shared" si="42"/>
        <v>-8.967225664937914E-2</v>
      </c>
      <c r="AB98" s="22">
        <f t="shared" si="43"/>
        <v>0.11161783737821213</v>
      </c>
      <c r="AC98" s="22">
        <f t="shared" si="44"/>
        <v>1.7900108437598462E-2</v>
      </c>
    </row>
    <row r="99" spans="1:29" x14ac:dyDescent="0.2">
      <c r="A99" s="1">
        <v>45566</v>
      </c>
      <c r="B99">
        <v>226.21</v>
      </c>
      <c r="C99">
        <v>117</v>
      </c>
      <c r="D99">
        <v>258.02</v>
      </c>
      <c r="E99">
        <v>5708.7515000000003</v>
      </c>
      <c r="G99" s="3">
        <f t="shared" si="33"/>
        <v>-2.9141630901287519E-2</v>
      </c>
      <c r="H99" s="3">
        <f t="shared" si="34"/>
        <v>-3.6561264822134398E-2</v>
      </c>
      <c r="I99" s="3">
        <f t="shared" si="35"/>
        <v>-1.3798111837327598E-2</v>
      </c>
      <c r="J99" s="3">
        <f t="shared" si="36"/>
        <v>-9.3246925471336395E-3</v>
      </c>
      <c r="L99" s="49">
        <v>45566</v>
      </c>
      <c r="M99" s="50">
        <f t="shared" si="37"/>
        <v>-2.9574682195956357E-2</v>
      </c>
      <c r="N99" s="50">
        <f t="shared" si="38"/>
        <v>-3.7246378849563687E-2</v>
      </c>
      <c r="O99" s="50">
        <f t="shared" si="39"/>
        <v>-1.3894190610013485E-2</v>
      </c>
      <c r="P99" s="50">
        <f t="shared" si="40"/>
        <v>-9.3684396572975559E-3</v>
      </c>
      <c r="Y99" s="49">
        <v>45566</v>
      </c>
      <c r="Z99" s="22">
        <f t="shared" si="41"/>
        <v>1.4156162505603344E-3</v>
      </c>
      <c r="AA99" s="22">
        <f t="shared" si="42"/>
        <v>-0.10536051565782589</v>
      </c>
      <c r="AB99" s="22">
        <f t="shared" si="43"/>
        <v>0.14712172415093602</v>
      </c>
      <c r="AC99" s="22">
        <f t="shared" si="44"/>
        <v>1.7762101794020959E-2</v>
      </c>
    </row>
    <row r="100" spans="1:29" x14ac:dyDescent="0.2">
      <c r="A100" s="1">
        <v>45565</v>
      </c>
      <c r="B100">
        <v>233</v>
      </c>
      <c r="C100">
        <v>121.44</v>
      </c>
      <c r="D100">
        <v>261.63</v>
      </c>
      <c r="E100">
        <v>5762.4849000000004</v>
      </c>
      <c r="G100" s="3">
        <f t="shared" si="33"/>
        <v>2.2871943456692634E-2</v>
      </c>
      <c r="H100" s="3">
        <f t="shared" si="34"/>
        <v>3.2948929159792861E-4</v>
      </c>
      <c r="I100" s="3">
        <f t="shared" si="35"/>
        <v>4.4920525224603214E-3</v>
      </c>
      <c r="J100" s="3">
        <f t="shared" si="36"/>
        <v>4.2370812250689394E-3</v>
      </c>
      <c r="L100" s="49">
        <v>45565</v>
      </c>
      <c r="M100" s="50">
        <f t="shared" si="37"/>
        <v>2.2614301672448562E-2</v>
      </c>
      <c r="N100" s="50">
        <f t="shared" si="38"/>
        <v>3.2943502192181391E-4</v>
      </c>
      <c r="O100" s="50">
        <f t="shared" si="39"/>
        <v>4.4819933674468109E-3</v>
      </c>
      <c r="P100" s="50">
        <f t="shared" si="40"/>
        <v>4.2281300720157962E-3</v>
      </c>
      <c r="Y100" s="49">
        <v>45565</v>
      </c>
      <c r="Z100" s="22">
        <f t="shared" si="41"/>
        <v>3.0990298446516691E-2</v>
      </c>
      <c r="AA100" s="22">
        <f t="shared" si="42"/>
        <v>-6.8114136808262213E-2</v>
      </c>
      <c r="AB100" s="22">
        <f t="shared" si="43"/>
        <v>0.16101591476094951</v>
      </c>
      <c r="AC100" s="22">
        <f t="shared" si="44"/>
        <v>2.7130541451318515E-2</v>
      </c>
    </row>
    <row r="101" spans="1:29" x14ac:dyDescent="0.2">
      <c r="A101" s="1">
        <v>45562</v>
      </c>
      <c r="B101">
        <v>227.79</v>
      </c>
      <c r="C101">
        <v>121.4</v>
      </c>
      <c r="D101">
        <v>260.45999999999998</v>
      </c>
      <c r="E101">
        <v>5738.1718000000001</v>
      </c>
      <c r="G101" s="3">
        <f t="shared" si="33"/>
        <v>1.1867088607593335E-3</v>
      </c>
      <c r="H101" s="3">
        <f t="shared" si="34"/>
        <v>-2.1283456949371171E-2</v>
      </c>
      <c r="I101" s="3">
        <f t="shared" si="35"/>
        <v>2.4545669105499046E-2</v>
      </c>
      <c r="J101" s="3">
        <f t="shared" si="36"/>
        <v>-1.252191744578357E-3</v>
      </c>
      <c r="L101" s="49">
        <v>45562</v>
      </c>
      <c r="M101" s="50">
        <f t="shared" si="37"/>
        <v>1.1860052783758518E-3</v>
      </c>
      <c r="N101" s="50">
        <f t="shared" si="38"/>
        <v>-2.1513215606850308E-2</v>
      </c>
      <c r="O101" s="50">
        <f t="shared" si="39"/>
        <v>2.4249264673034208E-2</v>
      </c>
      <c r="P101" s="50">
        <f t="shared" si="40"/>
        <v>-1.2529763917484879E-3</v>
      </c>
      <c r="Y101" s="49">
        <v>45562</v>
      </c>
      <c r="Z101" s="22">
        <f t="shared" si="41"/>
        <v>8.3759967740681292E-3</v>
      </c>
      <c r="AA101" s="22">
        <f t="shared" si="42"/>
        <v>-6.8443571830184027E-2</v>
      </c>
      <c r="AB101" s="22">
        <f t="shared" si="43"/>
        <v>0.1565339213935027</v>
      </c>
      <c r="AC101" s="22">
        <f t="shared" si="44"/>
        <v>2.2902411379302719E-2</v>
      </c>
    </row>
    <row r="102" spans="1:29" x14ac:dyDescent="0.2">
      <c r="A102" s="1">
        <v>45561</v>
      </c>
      <c r="B102">
        <v>227.52</v>
      </c>
      <c r="C102">
        <v>124.04</v>
      </c>
      <c r="D102">
        <v>254.22</v>
      </c>
      <c r="E102">
        <v>5745.3661000000002</v>
      </c>
      <c r="G102" s="3">
        <f t="shared" si="33"/>
        <v>5.0801784688783158E-3</v>
      </c>
      <c r="H102" s="3">
        <f t="shared" si="34"/>
        <v>4.2911505141283168E-3</v>
      </c>
      <c r="I102" s="3">
        <f t="shared" si="35"/>
        <v>-1.0894093844836861E-2</v>
      </c>
      <c r="J102" s="3">
        <f t="shared" si="36"/>
        <v>4.0378272880476906E-3</v>
      </c>
      <c r="L102" s="49">
        <v>45561</v>
      </c>
      <c r="M102" s="50">
        <f t="shared" si="37"/>
        <v>5.0673178998415468E-3</v>
      </c>
      <c r="N102" s="50">
        <f t="shared" si="38"/>
        <v>4.2819697823250902E-3</v>
      </c>
      <c r="O102" s="50">
        <f t="shared" si="39"/>
        <v>-1.0953869012472139E-2</v>
      </c>
      <c r="P102" s="50">
        <f t="shared" si="40"/>
        <v>4.0296971415136823E-3</v>
      </c>
      <c r="Y102" s="49">
        <v>45561</v>
      </c>
      <c r="Z102" s="22">
        <f t="shared" si="41"/>
        <v>7.1899914956922769E-3</v>
      </c>
      <c r="AA102" s="22">
        <f t="shared" si="42"/>
        <v>-4.6930356223333719E-2</v>
      </c>
      <c r="AB102" s="22">
        <f t="shared" si="43"/>
        <v>0.13228465672046849</v>
      </c>
      <c r="AC102" s="22">
        <f t="shared" si="44"/>
        <v>2.4155387771051206E-2</v>
      </c>
    </row>
    <row r="103" spans="1:29" x14ac:dyDescent="0.2">
      <c r="A103" s="1">
        <v>45560</v>
      </c>
      <c r="B103">
        <v>226.37</v>
      </c>
      <c r="C103">
        <v>123.51</v>
      </c>
      <c r="D103">
        <v>257.02</v>
      </c>
      <c r="E103">
        <v>5722.2605999999996</v>
      </c>
      <c r="G103" s="3">
        <f t="shared" si="33"/>
        <v>-4.3981176056647753E-3</v>
      </c>
      <c r="H103" s="3">
        <f t="shared" si="34"/>
        <v>2.1841648051625695E-2</v>
      </c>
      <c r="I103" s="3">
        <f t="shared" si="35"/>
        <v>1.0815275101270228E-2</v>
      </c>
      <c r="J103" s="3">
        <f t="shared" si="36"/>
        <v>-1.860602697683067E-3</v>
      </c>
      <c r="L103" s="49">
        <v>45560</v>
      </c>
      <c r="M103" s="50">
        <f t="shared" si="37"/>
        <v>-4.407817777012997E-3</v>
      </c>
      <c r="N103" s="50">
        <f t="shared" si="38"/>
        <v>2.1606536578557402E-2</v>
      </c>
      <c r="O103" s="50">
        <f t="shared" si="39"/>
        <v>1.0757208310546294E-2</v>
      </c>
      <c r="P103" s="50">
        <f t="shared" si="40"/>
        <v>-1.8623357689207031E-3</v>
      </c>
      <c r="Y103" s="49">
        <v>45560</v>
      </c>
      <c r="Z103" s="22">
        <f t="shared" si="41"/>
        <v>2.1226735958507301E-3</v>
      </c>
      <c r="AA103" s="22">
        <f t="shared" si="42"/>
        <v>-5.1212326005658809E-2</v>
      </c>
      <c r="AB103" s="22">
        <f t="shared" si="43"/>
        <v>0.14323852573294063</v>
      </c>
      <c r="AC103" s="22">
        <f t="shared" si="44"/>
        <v>2.0125690629537524E-2</v>
      </c>
    </row>
    <row r="104" spans="1:29" x14ac:dyDescent="0.2">
      <c r="A104" s="1">
        <v>45559</v>
      </c>
      <c r="B104">
        <v>227.37</v>
      </c>
      <c r="C104">
        <v>120.87</v>
      </c>
      <c r="D104">
        <v>254.27</v>
      </c>
      <c r="E104">
        <v>5732.9273000000003</v>
      </c>
      <c r="G104" s="3">
        <f t="shared" si="33"/>
        <v>3.9740362961981912E-3</v>
      </c>
      <c r="H104" s="3">
        <f t="shared" si="34"/>
        <v>3.9652503010493723E-2</v>
      </c>
      <c r="I104" s="3">
        <f t="shared" si="35"/>
        <v>1.7079999999999984E-2</v>
      </c>
      <c r="J104" s="3">
        <f t="shared" si="36"/>
        <v>2.5112587219193738E-3</v>
      </c>
      <c r="L104" s="49">
        <v>45559</v>
      </c>
      <c r="M104" s="50">
        <f t="shared" si="37"/>
        <v>3.9661606724042875E-3</v>
      </c>
      <c r="N104" s="50">
        <f t="shared" si="38"/>
        <v>3.8886525598161081E-2</v>
      </c>
      <c r="O104" s="50">
        <f t="shared" si="39"/>
        <v>1.6935776706202291E-2</v>
      </c>
      <c r="P104" s="50">
        <f t="shared" si="40"/>
        <v>2.5081107808300829E-3</v>
      </c>
      <c r="Y104" s="49">
        <v>45559</v>
      </c>
      <c r="Z104" s="22">
        <f t="shared" si="41"/>
        <v>6.5304913728637271E-3</v>
      </c>
      <c r="AA104" s="22">
        <f t="shared" si="42"/>
        <v>-7.2818862584216215E-2</v>
      </c>
      <c r="AB104" s="22">
        <f t="shared" si="43"/>
        <v>0.13248131742239433</v>
      </c>
      <c r="AC104" s="22">
        <f t="shared" si="44"/>
        <v>2.1988026398458229E-2</v>
      </c>
    </row>
    <row r="105" spans="1:29" x14ac:dyDescent="0.2">
      <c r="A105" s="1">
        <v>45558</v>
      </c>
      <c r="B105">
        <v>226.47</v>
      </c>
      <c r="C105">
        <v>116.26</v>
      </c>
      <c r="D105">
        <v>250</v>
      </c>
      <c r="E105">
        <v>5718.5664999999999</v>
      </c>
      <c r="G105" s="3">
        <f t="shared" si="33"/>
        <v>-7.5810692375108957E-3</v>
      </c>
      <c r="H105" s="3">
        <f t="shared" si="34"/>
        <v>2.2413793103448487E-3</v>
      </c>
      <c r="I105" s="3">
        <f t="shared" si="35"/>
        <v>4.9317943336831149E-2</v>
      </c>
      <c r="J105" s="3">
        <f t="shared" si="36"/>
        <v>2.8090778233924585E-3</v>
      </c>
      <c r="L105" s="49">
        <v>45558</v>
      </c>
      <c r="M105" s="50">
        <f t="shared" si="37"/>
        <v>-7.6099516083320351E-3</v>
      </c>
      <c r="N105" s="50">
        <f t="shared" si="38"/>
        <v>2.2388711668398825E-3</v>
      </c>
      <c r="O105" s="50">
        <f t="shared" si="39"/>
        <v>4.8140375327935025E-2</v>
      </c>
      <c r="P105" s="50">
        <f t="shared" si="40"/>
        <v>2.8051397374862313E-3</v>
      </c>
      <c r="Y105" s="49">
        <v>45558</v>
      </c>
      <c r="Z105" s="22">
        <f t="shared" si="41"/>
        <v>2.5643307004594397E-3</v>
      </c>
      <c r="AA105" s="22">
        <f t="shared" si="42"/>
        <v>-0.1117053881823773</v>
      </c>
      <c r="AB105" s="22">
        <f t="shared" si="43"/>
        <v>0.11554554071619204</v>
      </c>
      <c r="AC105" s="22">
        <f t="shared" si="44"/>
        <v>1.9479915617628147E-2</v>
      </c>
    </row>
    <row r="106" spans="1:29" x14ac:dyDescent="0.2">
      <c r="A106" s="1">
        <v>45555</v>
      </c>
      <c r="B106">
        <v>228.2</v>
      </c>
      <c r="C106">
        <v>116</v>
      </c>
      <c r="D106">
        <v>238.25</v>
      </c>
      <c r="E106">
        <v>5702.5475999999999</v>
      </c>
      <c r="G106" s="3">
        <f t="shared" si="33"/>
        <v>-2.9274260497226257E-3</v>
      </c>
      <c r="H106" s="3">
        <f t="shared" si="34"/>
        <v>-1.5864935946381609E-2</v>
      </c>
      <c r="I106" s="3">
        <f t="shared" si="35"/>
        <v>-2.3245326336503669E-2</v>
      </c>
      <c r="J106" s="3">
        <f t="shared" si="36"/>
        <v>-1.941581524957825E-3</v>
      </c>
      <c r="L106" s="49">
        <v>45555</v>
      </c>
      <c r="M106" s="50">
        <f t="shared" si="37"/>
        <v>-2.9317193422724623E-3</v>
      </c>
      <c r="N106" s="50">
        <f t="shared" si="38"/>
        <v>-1.5992131132113445E-2</v>
      </c>
      <c r="O106" s="50">
        <f t="shared" si="39"/>
        <v>-2.3519760145687744E-2</v>
      </c>
      <c r="P106" s="50">
        <f t="shared" si="40"/>
        <v>-1.9434688376768613E-3</v>
      </c>
      <c r="Y106" s="49">
        <v>45555</v>
      </c>
      <c r="Z106" s="22">
        <f t="shared" si="41"/>
        <v>1.0174282308791475E-2</v>
      </c>
      <c r="AA106" s="22">
        <f t="shared" si="42"/>
        <v>-0.11394425934921718</v>
      </c>
      <c r="AB106" s="22">
        <f t="shared" si="43"/>
        <v>6.7405165388257013E-2</v>
      </c>
      <c r="AC106" s="22">
        <f t="shared" si="44"/>
        <v>1.6674775880141917E-2</v>
      </c>
    </row>
    <row r="107" spans="1:29" x14ac:dyDescent="0.2">
      <c r="A107" s="1">
        <v>45554</v>
      </c>
      <c r="B107">
        <v>228.87</v>
      </c>
      <c r="C107">
        <v>117.87</v>
      </c>
      <c r="D107">
        <v>243.92</v>
      </c>
      <c r="E107">
        <v>5713.6410999999998</v>
      </c>
      <c r="G107" s="3">
        <f t="shared" si="33"/>
        <v>3.7065567085051487E-2</v>
      </c>
      <c r="H107" s="3">
        <f t="shared" si="34"/>
        <v>3.9693040486901365E-2</v>
      </c>
      <c r="I107" s="3">
        <f t="shared" si="35"/>
        <v>7.3591549295774605E-2</v>
      </c>
      <c r="J107" s="3">
        <f t="shared" si="36"/>
        <v>1.6977163210168733E-2</v>
      </c>
      <c r="L107" s="49">
        <v>45554</v>
      </c>
      <c r="M107" s="50">
        <f t="shared" si="37"/>
        <v>3.6395154910179209E-2</v>
      </c>
      <c r="N107" s="50">
        <f t="shared" si="38"/>
        <v>3.8925516208970862E-2</v>
      </c>
      <c r="O107" s="50">
        <f t="shared" si="39"/>
        <v>7.1009615833003012E-2</v>
      </c>
      <c r="P107" s="50">
        <f t="shared" si="40"/>
        <v>1.6834661760389686E-2</v>
      </c>
      <c r="Y107" s="49">
        <v>45554</v>
      </c>
      <c r="Z107" s="22">
        <f t="shared" si="41"/>
        <v>1.3106001651063938E-2</v>
      </c>
      <c r="AA107" s="22">
        <f t="shared" si="42"/>
        <v>-9.7952128217103723E-2</v>
      </c>
      <c r="AB107" s="22">
        <f t="shared" si="43"/>
        <v>9.0924925533944753E-2</v>
      </c>
      <c r="AC107" s="22">
        <f t="shared" si="44"/>
        <v>1.8618244717818779E-2</v>
      </c>
    </row>
    <row r="108" spans="1:29" x14ac:dyDescent="0.2">
      <c r="A108" s="1">
        <v>45553</v>
      </c>
      <c r="B108">
        <v>220.69</v>
      </c>
      <c r="C108">
        <v>113.37</v>
      </c>
      <c r="D108">
        <v>227.2</v>
      </c>
      <c r="E108">
        <v>5618.259</v>
      </c>
      <c r="G108" s="3">
        <f t="shared" si="33"/>
        <v>1.798975967526184E-2</v>
      </c>
      <c r="H108" s="3">
        <f t="shared" si="34"/>
        <v>-1.9205813651699932E-2</v>
      </c>
      <c r="I108" s="3">
        <f t="shared" si="35"/>
        <v>-2.9402729626542001E-3</v>
      </c>
      <c r="J108" s="3">
        <f t="shared" si="36"/>
        <v>-2.8966487016495179E-3</v>
      </c>
      <c r="L108" s="49">
        <v>45553</v>
      </c>
      <c r="M108" s="50">
        <f t="shared" si="37"/>
        <v>1.7829858819643829E-2</v>
      </c>
      <c r="N108" s="50">
        <f t="shared" si="38"/>
        <v>-1.9392641276668576E-2</v>
      </c>
      <c r="O108" s="50">
        <f t="shared" si="39"/>
        <v>-2.9446040570182087E-3</v>
      </c>
      <c r="P108" s="50">
        <f t="shared" si="40"/>
        <v>-2.9008521076560236E-3</v>
      </c>
      <c r="Y108" s="49">
        <v>45553</v>
      </c>
      <c r="Z108" s="22">
        <f t="shared" si="41"/>
        <v>-2.3289153259115271E-2</v>
      </c>
      <c r="AA108" s="22">
        <f t="shared" si="42"/>
        <v>-0.13687764442607459</v>
      </c>
      <c r="AB108" s="22">
        <f t="shared" si="43"/>
        <v>1.9915309700941745E-2</v>
      </c>
      <c r="AC108" s="22">
        <f t="shared" si="44"/>
        <v>1.7835829574290932E-3</v>
      </c>
    </row>
    <row r="109" spans="1:29" x14ac:dyDescent="0.2">
      <c r="A109" s="1">
        <v>45552</v>
      </c>
      <c r="B109">
        <v>216.79</v>
      </c>
      <c r="C109">
        <v>115.59</v>
      </c>
      <c r="D109">
        <v>227.87</v>
      </c>
      <c r="E109">
        <v>5634.5803999999998</v>
      </c>
      <c r="G109" s="3">
        <f t="shared" si="33"/>
        <v>2.1727071005916976E-3</v>
      </c>
      <c r="H109" s="3">
        <f t="shared" si="34"/>
        <v>-1.0190101044699418E-2</v>
      </c>
      <c r="I109" s="3">
        <f t="shared" si="35"/>
        <v>4.8064203192521582E-3</v>
      </c>
      <c r="J109" s="3">
        <f t="shared" si="36"/>
        <v>2.6497012881621096E-4</v>
      </c>
      <c r="L109" s="49">
        <v>45552</v>
      </c>
      <c r="M109" s="50">
        <f t="shared" si="37"/>
        <v>2.1703501858254429E-3</v>
      </c>
      <c r="N109" s="50">
        <f t="shared" si="38"/>
        <v>-1.0242375549215622E-2</v>
      </c>
      <c r="O109" s="50">
        <f t="shared" si="39"/>
        <v>4.7949063603207175E-3</v>
      </c>
      <c r="P109" s="50">
        <f t="shared" si="40"/>
        <v>2.649350304315073E-4</v>
      </c>
      <c r="Y109" s="49">
        <v>45552</v>
      </c>
      <c r="Z109" s="22">
        <f t="shared" si="41"/>
        <v>-4.11190120787591E-2</v>
      </c>
      <c r="AA109" s="22">
        <f t="shared" si="42"/>
        <v>-0.11748500314940602</v>
      </c>
      <c r="AB109" s="22">
        <f t="shared" si="43"/>
        <v>2.2859913757959954E-2</v>
      </c>
      <c r="AC109" s="22">
        <f t="shared" si="44"/>
        <v>4.6844350650851168E-3</v>
      </c>
    </row>
    <row r="110" spans="1:29" x14ac:dyDescent="0.2">
      <c r="A110" s="1">
        <v>45551</v>
      </c>
      <c r="B110">
        <v>216.32</v>
      </c>
      <c r="C110">
        <v>116.78</v>
      </c>
      <c r="D110">
        <v>226.78</v>
      </c>
      <c r="E110">
        <v>5633.0878000000002</v>
      </c>
      <c r="G110" s="3">
        <f t="shared" si="33"/>
        <v>-2.7775280898876487E-2</v>
      </c>
      <c r="H110" s="3">
        <f t="shared" si="34"/>
        <v>-1.9479429051217356E-2</v>
      </c>
      <c r="I110" s="3">
        <f t="shared" si="35"/>
        <v>-1.5241651830300906E-2</v>
      </c>
      <c r="J110" s="3">
        <f t="shared" si="36"/>
        <v>1.2565191305979884E-3</v>
      </c>
      <c r="L110" s="49">
        <v>45551</v>
      </c>
      <c r="M110" s="50">
        <f t="shared" si="37"/>
        <v>-2.8168308751695719E-2</v>
      </c>
      <c r="N110" s="50">
        <f t="shared" si="38"/>
        <v>-1.9671653505862762E-2</v>
      </c>
      <c r="O110" s="50">
        <f t="shared" si="39"/>
        <v>-1.5358999716231014E-2</v>
      </c>
      <c r="P110" s="50">
        <f t="shared" si="40"/>
        <v>1.2557303710936749E-3</v>
      </c>
      <c r="Y110" s="49">
        <v>45551</v>
      </c>
      <c r="Z110" s="22">
        <f t="shared" si="41"/>
        <v>-4.328936226458454E-2</v>
      </c>
      <c r="AA110" s="22">
        <f t="shared" si="42"/>
        <v>-0.1072426276001904</v>
      </c>
      <c r="AB110" s="22">
        <f t="shared" si="43"/>
        <v>1.8065007397639238E-2</v>
      </c>
      <c r="AC110" s="22">
        <f t="shared" si="44"/>
        <v>4.4195000346536097E-3</v>
      </c>
    </row>
    <row r="111" spans="1:29" x14ac:dyDescent="0.2">
      <c r="A111" s="1">
        <v>45548</v>
      </c>
      <c r="B111">
        <v>222.5</v>
      </c>
      <c r="C111">
        <v>119.1</v>
      </c>
      <c r="D111">
        <v>230.29</v>
      </c>
      <c r="E111">
        <v>5626.0186000000003</v>
      </c>
      <c r="G111" s="3">
        <f t="shared" si="33"/>
        <v>-1.2120123894600043E-3</v>
      </c>
      <c r="H111" s="3">
        <f t="shared" si="34"/>
        <v>-3.3573946617426742E-4</v>
      </c>
      <c r="I111" s="3">
        <f t="shared" si="35"/>
        <v>2.088681954658167E-3</v>
      </c>
      <c r="J111" s="3">
        <f t="shared" si="36"/>
        <v>5.4067867593046159E-3</v>
      </c>
      <c r="L111" s="49">
        <v>45548</v>
      </c>
      <c r="M111" s="50">
        <f t="shared" si="37"/>
        <v>-1.2127474704876769E-3</v>
      </c>
      <c r="N111" s="50">
        <f t="shared" si="38"/>
        <v>-3.3579583928697982E-4</v>
      </c>
      <c r="O111" s="50">
        <f t="shared" si="39"/>
        <v>2.0865036911101361E-3</v>
      </c>
      <c r="P111" s="50">
        <f t="shared" si="40"/>
        <v>5.3922225611979348E-3</v>
      </c>
      <c r="Y111" s="49">
        <v>45548</v>
      </c>
      <c r="Z111" s="22">
        <f t="shared" si="41"/>
        <v>-1.5121053512888821E-2</v>
      </c>
      <c r="AA111" s="22">
        <f t="shared" si="42"/>
        <v>-8.7570974094327639E-2</v>
      </c>
      <c r="AB111" s="22">
        <f t="shared" si="43"/>
        <v>3.3424007113870252E-2</v>
      </c>
      <c r="AC111" s="22">
        <f t="shared" si="44"/>
        <v>3.1637696635599347E-3</v>
      </c>
    </row>
    <row r="112" spans="1:29" x14ac:dyDescent="0.2">
      <c r="A112" s="1">
        <v>45547</v>
      </c>
      <c r="B112">
        <v>222.77</v>
      </c>
      <c r="C112">
        <v>119.14</v>
      </c>
      <c r="D112">
        <v>229.81</v>
      </c>
      <c r="E112">
        <v>5595.7635</v>
      </c>
      <c r="G112" s="3">
        <f t="shared" si="33"/>
        <v>4.9402676726861827E-4</v>
      </c>
      <c r="H112" s="3">
        <f t="shared" si="34"/>
        <v>1.9074501753485684E-2</v>
      </c>
      <c r="I112" s="3">
        <f t="shared" si="35"/>
        <v>7.3642221540350938E-3</v>
      </c>
      <c r="J112" s="3">
        <f t="shared" si="36"/>
        <v>7.4955181118836478E-3</v>
      </c>
      <c r="L112" s="49">
        <v>45547</v>
      </c>
      <c r="M112" s="50">
        <f t="shared" si="37"/>
        <v>4.9390477622147076E-4</v>
      </c>
      <c r="N112" s="50">
        <f t="shared" si="38"/>
        <v>1.8894864181813922E-2</v>
      </c>
      <c r="O112" s="50">
        <f t="shared" si="39"/>
        <v>7.3372386640312409E-3</v>
      </c>
      <c r="P112" s="50">
        <f t="shared" si="40"/>
        <v>7.467566304621317E-3</v>
      </c>
      <c r="Y112" s="49">
        <v>45547</v>
      </c>
      <c r="Z112" s="22">
        <f t="shared" si="41"/>
        <v>-1.3908306042401144E-2</v>
      </c>
      <c r="AA112" s="22">
        <f t="shared" si="42"/>
        <v>-8.7235178255040666E-2</v>
      </c>
      <c r="AB112" s="22">
        <f t="shared" si="43"/>
        <v>3.1337503422760114E-2</v>
      </c>
      <c r="AC112" s="22">
        <f t="shared" si="44"/>
        <v>-2.2284528976380001E-3</v>
      </c>
    </row>
    <row r="113" spans="1:29" x14ac:dyDescent="0.2">
      <c r="A113" s="1">
        <v>45546</v>
      </c>
      <c r="B113">
        <v>222.66</v>
      </c>
      <c r="C113">
        <v>116.91</v>
      </c>
      <c r="D113">
        <v>228.13</v>
      </c>
      <c r="E113">
        <v>5554.1324000000004</v>
      </c>
      <c r="G113" s="3">
        <f t="shared" si="33"/>
        <v>1.1585116532642603E-2</v>
      </c>
      <c r="H113" s="3">
        <f t="shared" si="34"/>
        <v>8.1498612395929815E-2</v>
      </c>
      <c r="I113" s="3">
        <f t="shared" si="35"/>
        <v>8.6660476632622885E-3</v>
      </c>
      <c r="J113" s="3">
        <f t="shared" si="36"/>
        <v>1.0665597868692922E-2</v>
      </c>
      <c r="L113" s="49">
        <v>45546</v>
      </c>
      <c r="M113" s="50">
        <f t="shared" si="37"/>
        <v>1.1518522906548473E-2</v>
      </c>
      <c r="N113" s="50">
        <f t="shared" si="38"/>
        <v>7.8347683373565069E-2</v>
      </c>
      <c r="O113" s="50">
        <f t="shared" si="39"/>
        <v>8.628713013063425E-3</v>
      </c>
      <c r="P113" s="50">
        <f t="shared" si="40"/>
        <v>1.0609121593672312E-2</v>
      </c>
      <c r="Y113" s="49">
        <v>45546</v>
      </c>
      <c r="Z113" s="22">
        <f t="shared" si="41"/>
        <v>-1.4402210818622614E-2</v>
      </c>
      <c r="AA113" s="22">
        <f t="shared" si="42"/>
        <v>-0.10613004243685459</v>
      </c>
      <c r="AB113" s="22">
        <f t="shared" si="43"/>
        <v>2.4000264758728875E-2</v>
      </c>
      <c r="AC113" s="22">
        <f t="shared" si="44"/>
        <v>-9.6960192022593171E-3</v>
      </c>
    </row>
    <row r="114" spans="1:29" x14ac:dyDescent="0.2">
      <c r="A114" s="1">
        <v>45545</v>
      </c>
      <c r="B114">
        <v>220.11</v>
      </c>
      <c r="C114">
        <v>108.1</v>
      </c>
      <c r="D114">
        <v>226.17</v>
      </c>
      <c r="E114">
        <v>5495.5194000000001</v>
      </c>
      <c r="G114" s="3">
        <f t="shared" si="33"/>
        <v>-3.621384274138717E-3</v>
      </c>
      <c r="H114" s="3">
        <f t="shared" si="34"/>
        <v>1.5309476847938264E-2</v>
      </c>
      <c r="I114" s="3">
        <f t="shared" si="35"/>
        <v>4.5776113191843493E-2</v>
      </c>
      <c r="J114" s="3">
        <f t="shared" si="36"/>
        <v>4.4722665190095601E-3</v>
      </c>
      <c r="L114" s="49">
        <v>45545</v>
      </c>
      <c r="M114" s="50">
        <f t="shared" si="37"/>
        <v>-3.6279573600808664E-3</v>
      </c>
      <c r="N114" s="50">
        <f t="shared" si="38"/>
        <v>1.5193469318647681E-2</v>
      </c>
      <c r="O114" s="50">
        <f t="shared" si="39"/>
        <v>4.4759301807123231E-2</v>
      </c>
      <c r="P114" s="50">
        <f t="shared" si="40"/>
        <v>4.4622956522969055E-3</v>
      </c>
      <c r="Y114" s="49">
        <v>45545</v>
      </c>
      <c r="Z114" s="22">
        <f t="shared" si="41"/>
        <v>-2.5920733725171088E-2</v>
      </c>
      <c r="AA114" s="22">
        <f t="shared" si="42"/>
        <v>-0.18447772581041966</v>
      </c>
      <c r="AB114" s="22">
        <f t="shared" si="43"/>
        <v>1.537155174566545E-2</v>
      </c>
      <c r="AC114" s="22">
        <f t="shared" si="44"/>
        <v>-2.0305140795931629E-2</v>
      </c>
    </row>
    <row r="115" spans="1:29" x14ac:dyDescent="0.2">
      <c r="A115" s="1">
        <v>45544</v>
      </c>
      <c r="B115">
        <v>220.91</v>
      </c>
      <c r="C115">
        <v>106.47</v>
      </c>
      <c r="D115">
        <v>216.27</v>
      </c>
      <c r="E115">
        <v>5471.0514000000003</v>
      </c>
      <c r="G115" s="3">
        <f t="shared" si="33"/>
        <v>4.0757177791861388E-4</v>
      </c>
      <c r="H115" s="3">
        <f t="shared" si="34"/>
        <v>3.539823008849563E-2</v>
      </c>
      <c r="I115" s="3">
        <f t="shared" si="35"/>
        <v>2.6289564846011526E-2</v>
      </c>
      <c r="J115" s="3">
        <f t="shared" si="36"/>
        <v>1.1579957858688594E-2</v>
      </c>
      <c r="L115" s="49">
        <v>45544</v>
      </c>
      <c r="M115" s="50">
        <f t="shared" si="37"/>
        <v>4.0748874310253498E-4</v>
      </c>
      <c r="N115" s="50">
        <f t="shared" si="38"/>
        <v>3.4786116085415604E-2</v>
      </c>
      <c r="O115" s="50">
        <f t="shared" si="39"/>
        <v>2.5949933875475499E-2</v>
      </c>
      <c r="P115" s="50">
        <f t="shared" si="40"/>
        <v>1.1513423298988698E-2</v>
      </c>
      <c r="Y115" s="49">
        <v>45544</v>
      </c>
      <c r="Z115" s="22">
        <f t="shared" si="41"/>
        <v>-2.2292776365090222E-2</v>
      </c>
      <c r="AA115" s="22">
        <f t="shared" si="42"/>
        <v>-0.19967119512906734</v>
      </c>
      <c r="AB115" s="22">
        <f t="shared" si="43"/>
        <v>-2.9387750061457781E-2</v>
      </c>
      <c r="AC115" s="22">
        <f t="shared" si="44"/>
        <v>-2.4767436448228534E-2</v>
      </c>
    </row>
    <row r="116" spans="1:29" x14ac:dyDescent="0.2">
      <c r="A116" s="1">
        <v>45541</v>
      </c>
      <c r="B116">
        <v>220.82</v>
      </c>
      <c r="C116">
        <v>102.83</v>
      </c>
      <c r="D116">
        <v>210.73</v>
      </c>
      <c r="E116">
        <v>5408.4220999999998</v>
      </c>
      <c r="G116" s="3">
        <f t="shared" si="33"/>
        <v>-7.0150193362712443E-3</v>
      </c>
      <c r="H116" s="3">
        <f t="shared" si="34"/>
        <v>-4.0854397910642604E-2</v>
      </c>
      <c r="I116" s="3">
        <f t="shared" si="35"/>
        <v>-8.4459312681930743E-2</v>
      </c>
      <c r="J116" s="3">
        <f t="shared" si="36"/>
        <v>-1.7259576183385694E-2</v>
      </c>
      <c r="L116" s="49">
        <v>45541</v>
      </c>
      <c r="M116" s="50">
        <f t="shared" si="37"/>
        <v>-7.0397402641122122E-3</v>
      </c>
      <c r="N116" s="50">
        <f t="shared" si="38"/>
        <v>-4.1712388627049075E-2</v>
      </c>
      <c r="O116" s="50">
        <f t="shared" si="39"/>
        <v>-8.8240473126481173E-2</v>
      </c>
      <c r="P116" s="50">
        <f t="shared" si="40"/>
        <v>-1.7410258999722133E-2</v>
      </c>
      <c r="Y116" s="49">
        <v>45541</v>
      </c>
      <c r="Z116" s="22">
        <f t="shared" si="41"/>
        <v>-2.2700265108192758E-2</v>
      </c>
      <c r="AA116" s="22">
        <f t="shared" si="42"/>
        <v>-0.23445731121448293</v>
      </c>
      <c r="AB116" s="22">
        <f t="shared" si="43"/>
        <v>-5.533768393693328E-2</v>
      </c>
      <c r="AC116" s="22">
        <f t="shared" si="44"/>
        <v>-3.6280859747217231E-2</v>
      </c>
    </row>
    <row r="117" spans="1:29" x14ac:dyDescent="0.2">
      <c r="A117" s="1">
        <v>45540</v>
      </c>
      <c r="B117">
        <v>222.38</v>
      </c>
      <c r="C117">
        <v>107.21</v>
      </c>
      <c r="D117">
        <v>230.17</v>
      </c>
      <c r="E117">
        <v>5503.4085999999998</v>
      </c>
      <c r="G117" s="3">
        <f t="shared" si="33"/>
        <v>6.9277790355444235E-3</v>
      </c>
      <c r="H117" s="3">
        <f t="shared" si="34"/>
        <v>9.4153092929103455E-3</v>
      </c>
      <c r="I117" s="3">
        <f t="shared" si="35"/>
        <v>4.904060890570161E-2</v>
      </c>
      <c r="J117" s="3">
        <f t="shared" si="36"/>
        <v>-3.0179339463910493E-3</v>
      </c>
      <c r="L117" s="49">
        <v>45540</v>
      </c>
      <c r="M117" s="50">
        <f t="shared" si="37"/>
        <v>6.9038922325676197E-3</v>
      </c>
      <c r="N117" s="50">
        <f t="shared" si="38"/>
        <v>9.371261534700203E-3</v>
      </c>
      <c r="O117" s="50">
        <f t="shared" si="39"/>
        <v>4.7876040681744086E-2</v>
      </c>
      <c r="P117" s="50">
        <f t="shared" si="40"/>
        <v>-3.0224970922045308E-3</v>
      </c>
      <c r="Y117" s="49">
        <v>45540</v>
      </c>
      <c r="Z117" s="22">
        <f t="shared" si="41"/>
        <v>-1.5660524844080544E-2</v>
      </c>
      <c r="AA117" s="22">
        <f t="shared" si="42"/>
        <v>-0.19274492258743386</v>
      </c>
      <c r="AB117" s="22">
        <f t="shared" si="43"/>
        <v>3.2902789189547893E-2</v>
      </c>
      <c r="AC117" s="22">
        <f t="shared" si="44"/>
        <v>-1.8870600747495102E-2</v>
      </c>
    </row>
    <row r="118" spans="1:29" x14ac:dyDescent="0.2">
      <c r="A118" s="1">
        <v>45539</v>
      </c>
      <c r="B118">
        <v>220.85</v>
      </c>
      <c r="C118">
        <v>106.21</v>
      </c>
      <c r="D118">
        <v>219.41</v>
      </c>
      <c r="E118">
        <v>5520.0677999999998</v>
      </c>
      <c r="G118" s="3">
        <f t="shared" si="33"/>
        <v>-8.6187547694932531E-3</v>
      </c>
      <c r="H118" s="3">
        <f t="shared" si="34"/>
        <v>-1.6574074074074185E-2</v>
      </c>
      <c r="I118" s="3">
        <f t="shared" si="35"/>
        <v>4.1832858499525116E-2</v>
      </c>
      <c r="J118" s="3">
        <f t="shared" si="36"/>
        <v>-1.6034919140101023E-3</v>
      </c>
      <c r="L118" s="49">
        <v>45539</v>
      </c>
      <c r="M118" s="50">
        <f t="shared" si="37"/>
        <v>-8.6561110342471426E-3</v>
      </c>
      <c r="N118" s="50">
        <f t="shared" si="38"/>
        <v>-1.6712960790771555E-2</v>
      </c>
      <c r="O118" s="50">
        <f t="shared" si="39"/>
        <v>4.0981525953983355E-2</v>
      </c>
      <c r="P118" s="50">
        <f t="shared" si="40"/>
        <v>-1.6047788831162798E-3</v>
      </c>
      <c r="Y118" s="49">
        <v>45539</v>
      </c>
      <c r="Z118" s="22">
        <f t="shared" si="41"/>
        <v>-2.2564417076648163E-2</v>
      </c>
      <c r="AA118" s="22">
        <f t="shared" si="42"/>
        <v>-0.20211618412213406</v>
      </c>
      <c r="AB118" s="22">
        <f t="shared" si="43"/>
        <v>-1.4973251492196193E-2</v>
      </c>
      <c r="AC118" s="22">
        <f t="shared" si="44"/>
        <v>-1.5848103655290571E-2</v>
      </c>
    </row>
    <row r="119" spans="1:29" x14ac:dyDescent="0.2">
      <c r="A119" s="1">
        <v>45538</v>
      </c>
      <c r="B119">
        <v>222.77</v>
      </c>
      <c r="C119">
        <v>108</v>
      </c>
      <c r="D119">
        <v>210.6</v>
      </c>
      <c r="E119">
        <v>5528.9333999999999</v>
      </c>
      <c r="G119" s="3">
        <f t="shared" si="33"/>
        <v>-2.7205240174672407E-2</v>
      </c>
      <c r="H119" s="3">
        <f t="shared" si="34"/>
        <v>-9.5250062829856819E-2</v>
      </c>
      <c r="I119" s="3">
        <f t="shared" si="35"/>
        <v>-1.6393442622950949E-2</v>
      </c>
      <c r="J119" s="3">
        <f t="shared" si="36"/>
        <v>-2.1150035270182554E-2</v>
      </c>
      <c r="L119" s="49">
        <v>45538</v>
      </c>
      <c r="M119" s="50">
        <f t="shared" si="37"/>
        <v>-2.7582154477457006E-2</v>
      </c>
      <c r="N119" s="50">
        <f t="shared" si="38"/>
        <v>-0.10009668598272735</v>
      </c>
      <c r="O119" s="50">
        <f t="shared" si="39"/>
        <v>-1.6529301951210697E-2</v>
      </c>
      <c r="P119" s="50">
        <f t="shared" si="40"/>
        <v>-2.1376901791850998E-2</v>
      </c>
      <c r="Y119" s="49">
        <v>45538</v>
      </c>
      <c r="Z119" s="22">
        <f t="shared" si="41"/>
        <v>-1.3908306042401019E-2</v>
      </c>
      <c r="AA119" s="22">
        <f t="shared" si="42"/>
        <v>-0.1854032233313625</v>
      </c>
      <c r="AB119" s="22">
        <f t="shared" si="43"/>
        <v>-5.5954777446179549E-2</v>
      </c>
      <c r="AC119" s="22">
        <f t="shared" si="44"/>
        <v>-1.4243324772174291E-2</v>
      </c>
    </row>
    <row r="120" spans="1:29" x14ac:dyDescent="0.2">
      <c r="A120" s="1">
        <v>45534</v>
      </c>
      <c r="B120">
        <v>229</v>
      </c>
      <c r="C120">
        <v>119.37</v>
      </c>
      <c r="D120">
        <v>214.11</v>
      </c>
      <c r="E120">
        <v>5648.3972000000003</v>
      </c>
      <c r="G120" s="3">
        <f t="shared" si="33"/>
        <v>-3.4379215805735441E-3</v>
      </c>
      <c r="H120" s="3">
        <f t="shared" si="34"/>
        <v>1.5137341610681254E-2</v>
      </c>
      <c r="I120" s="3">
        <f t="shared" si="35"/>
        <v>3.795811518324621E-2</v>
      </c>
      <c r="J120" s="3">
        <f t="shared" si="36"/>
        <v>1.0091893121552342E-2</v>
      </c>
      <c r="L120" s="49">
        <v>45534</v>
      </c>
      <c r="M120" s="50">
        <f t="shared" si="37"/>
        <v>-3.4438448126052909E-3</v>
      </c>
      <c r="N120" s="50">
        <f t="shared" si="38"/>
        <v>1.5023915271622633E-2</v>
      </c>
      <c r="O120" s="50">
        <f t="shared" si="39"/>
        <v>3.7255432468327625E-2</v>
      </c>
      <c r="P120" s="50">
        <f t="shared" si="40"/>
        <v>1.0041310003105396E-2</v>
      </c>
      <c r="Y120" s="49">
        <v>45534</v>
      </c>
      <c r="Z120" s="22">
        <f t="shared" si="41"/>
        <v>1.3673848435055987E-2</v>
      </c>
      <c r="AA120" s="22">
        <f t="shared" si="42"/>
        <v>-8.5306537348635164E-2</v>
      </c>
      <c r="AB120" s="22">
        <f t="shared" si="43"/>
        <v>-3.9425475494968852E-2</v>
      </c>
      <c r="AC120" s="22">
        <f t="shared" si="44"/>
        <v>7.1335770196767059E-3</v>
      </c>
    </row>
    <row r="121" spans="1:29" x14ac:dyDescent="0.2">
      <c r="A121" s="1">
        <v>45533</v>
      </c>
      <c r="B121">
        <v>229.79</v>
      </c>
      <c r="C121">
        <v>117.59</v>
      </c>
      <c r="D121">
        <v>206.28</v>
      </c>
      <c r="E121">
        <v>5591.9637000000002</v>
      </c>
      <c r="G121" s="3">
        <f t="shared" si="33"/>
        <v>1.4570179698882857E-2</v>
      </c>
      <c r="H121" s="3">
        <f t="shared" si="34"/>
        <v>-6.3848419711806326E-2</v>
      </c>
      <c r="I121" s="3">
        <f t="shared" si="35"/>
        <v>2.5759416767923149E-3</v>
      </c>
      <c r="J121" s="3">
        <f t="shared" si="36"/>
        <v>-3.8178332403271398E-5</v>
      </c>
      <c r="L121" s="49">
        <v>45533</v>
      </c>
      <c r="M121" s="50">
        <f t="shared" si="37"/>
        <v>1.4465054528776243E-2</v>
      </c>
      <c r="N121" s="50">
        <f t="shared" si="38"/>
        <v>-6.597787086383719E-2</v>
      </c>
      <c r="O121" s="50">
        <f t="shared" si="39"/>
        <v>2.5726296255790958E-3</v>
      </c>
      <c r="P121" s="50">
        <f t="shared" si="40"/>
        <v>-3.8179061214353866E-5</v>
      </c>
      <c r="Y121" s="49">
        <v>45533</v>
      </c>
      <c r="Z121" s="22">
        <f t="shared" si="41"/>
        <v>1.7117693247661277E-2</v>
      </c>
      <c r="AA121" s="22">
        <f t="shared" si="42"/>
        <v>-0.1003304526202578</v>
      </c>
      <c r="AB121" s="22">
        <f t="shared" si="43"/>
        <v>-7.6680907963296477E-2</v>
      </c>
      <c r="AC121" s="22">
        <f t="shared" si="44"/>
        <v>-2.9077329834286897E-3</v>
      </c>
    </row>
    <row r="122" spans="1:29" x14ac:dyDescent="0.2">
      <c r="A122" s="1">
        <v>45532</v>
      </c>
      <c r="B122">
        <v>226.49</v>
      </c>
      <c r="C122">
        <v>125.61</v>
      </c>
      <c r="D122">
        <v>205.75</v>
      </c>
      <c r="E122">
        <v>5592.1772000000001</v>
      </c>
      <c r="G122" s="3">
        <f t="shared" si="33"/>
        <v>-6.7534973468402759E-3</v>
      </c>
      <c r="H122" s="3">
        <f t="shared" si="34"/>
        <v>-2.0966484801247187E-2</v>
      </c>
      <c r="I122" s="3">
        <f t="shared" si="35"/>
        <v>-1.6538406385928073E-2</v>
      </c>
      <c r="J122" s="3">
        <f t="shared" si="36"/>
        <v>-5.9768900505207112E-3</v>
      </c>
      <c r="L122" s="49">
        <v>45532</v>
      </c>
      <c r="M122" s="50">
        <f t="shared" si="37"/>
        <v>-6.7764054079900871E-3</v>
      </c>
      <c r="N122" s="50">
        <f t="shared" si="38"/>
        <v>-2.1189402922429205E-2</v>
      </c>
      <c r="O122" s="50">
        <f t="shared" si="39"/>
        <v>-1.6676692638377802E-2</v>
      </c>
      <c r="P122" s="50">
        <f t="shared" si="40"/>
        <v>-5.9948231496709742E-3</v>
      </c>
      <c r="Y122" s="49">
        <v>45532</v>
      </c>
      <c r="Z122" s="22">
        <f t="shared" si="41"/>
        <v>2.6526387188850319E-3</v>
      </c>
      <c r="AA122" s="22">
        <f t="shared" si="42"/>
        <v>-3.4352581756420607E-2</v>
      </c>
      <c r="AB122" s="22">
        <f t="shared" si="43"/>
        <v>-7.9253537588875572E-2</v>
      </c>
      <c r="AC122" s="22">
        <f t="shared" si="44"/>
        <v>-2.8695539222143357E-3</v>
      </c>
    </row>
    <row r="123" spans="1:29" x14ac:dyDescent="0.2">
      <c r="A123" s="1">
        <v>45531</v>
      </c>
      <c r="B123">
        <v>228.03</v>
      </c>
      <c r="C123">
        <v>128.30000000000001</v>
      </c>
      <c r="D123">
        <v>209.21</v>
      </c>
      <c r="E123">
        <v>5625.8019999999997</v>
      </c>
      <c r="G123" s="3">
        <f t="shared" si="33"/>
        <v>3.7415265428295541E-3</v>
      </c>
      <c r="H123" s="3">
        <f t="shared" si="34"/>
        <v>1.4550055353471647E-2</v>
      </c>
      <c r="I123" s="3">
        <f t="shared" si="35"/>
        <v>-1.8760846114159735E-2</v>
      </c>
      <c r="J123" s="3">
        <f t="shared" si="36"/>
        <v>1.5962901818085129E-3</v>
      </c>
      <c r="L123" s="49">
        <v>45531</v>
      </c>
      <c r="M123" s="50">
        <f t="shared" si="37"/>
        <v>3.7345444427833042E-3</v>
      </c>
      <c r="N123" s="50">
        <f t="shared" si="38"/>
        <v>1.4445218991123788E-2</v>
      </c>
      <c r="O123" s="50">
        <f t="shared" si="39"/>
        <v>-1.8939063311356526E-2</v>
      </c>
      <c r="P123" s="50">
        <f t="shared" si="40"/>
        <v>1.5950174648732588E-3</v>
      </c>
      <c r="Y123" s="49">
        <v>45531</v>
      </c>
      <c r="Z123" s="22">
        <f t="shared" si="41"/>
        <v>9.4290441268751191E-3</v>
      </c>
      <c r="AA123" s="22">
        <f t="shared" si="42"/>
        <v>-1.3163178833991403E-2</v>
      </c>
      <c r="AB123" s="22">
        <f t="shared" si="43"/>
        <v>-6.257684495049777E-2</v>
      </c>
      <c r="AC123" s="22">
        <f t="shared" si="44"/>
        <v>3.1252692274566386E-3</v>
      </c>
    </row>
    <row r="124" spans="1:29" x14ac:dyDescent="0.2">
      <c r="A124" s="1">
        <v>45530</v>
      </c>
      <c r="B124">
        <v>227.18</v>
      </c>
      <c r="C124">
        <v>126.46</v>
      </c>
      <c r="D124">
        <v>213.21</v>
      </c>
      <c r="E124">
        <v>5616.8359</v>
      </c>
      <c r="G124" s="3">
        <f t="shared" si="33"/>
        <v>1.4988538176687882E-3</v>
      </c>
      <c r="H124" s="3">
        <f t="shared" si="34"/>
        <v>-2.2493622941949565E-2</v>
      </c>
      <c r="I124" s="3">
        <f t="shared" si="35"/>
        <v>-3.2271241830065245E-2</v>
      </c>
      <c r="J124" s="3">
        <f t="shared" si="36"/>
        <v>-3.1537077536107905E-3</v>
      </c>
      <c r="L124" s="49">
        <v>45530</v>
      </c>
      <c r="M124" s="50">
        <f t="shared" si="37"/>
        <v>1.497731657448228E-3</v>
      </c>
      <c r="N124" s="50">
        <f t="shared" si="38"/>
        <v>-2.2750463299343521E-2</v>
      </c>
      <c r="O124" s="50">
        <f t="shared" si="39"/>
        <v>-3.2803439473431117E-2</v>
      </c>
      <c r="P124" s="50">
        <f t="shared" si="40"/>
        <v>-3.1586911701595426E-3</v>
      </c>
      <c r="Y124" s="49">
        <v>45530</v>
      </c>
      <c r="Z124" s="22">
        <f t="shared" si="41"/>
        <v>5.6944996840918157E-3</v>
      </c>
      <c r="AA124" s="22">
        <f t="shared" si="42"/>
        <v>-2.7608397825115191E-2</v>
      </c>
      <c r="AB124" s="22">
        <f t="shared" si="43"/>
        <v>-4.363778163914124E-2</v>
      </c>
      <c r="AC124" s="22">
        <f t="shared" si="44"/>
        <v>1.53025176258338E-3</v>
      </c>
    </row>
    <row r="125" spans="1:29" x14ac:dyDescent="0.2">
      <c r="A125" s="1">
        <v>45527</v>
      </c>
      <c r="B125">
        <v>226.84</v>
      </c>
      <c r="C125">
        <v>129.37</v>
      </c>
      <c r="D125">
        <v>220.32</v>
      </c>
      <c r="E125">
        <v>5634.6058000000003</v>
      </c>
      <c r="G125" s="3">
        <f t="shared" si="33"/>
        <v>1.0288157484523275E-2</v>
      </c>
      <c r="H125" s="3">
        <f t="shared" si="34"/>
        <v>4.5498626151608379E-2</v>
      </c>
      <c r="I125" s="3">
        <f t="shared" si="35"/>
        <v>4.5855881515237895E-2</v>
      </c>
      <c r="J125" s="3">
        <f t="shared" si="36"/>
        <v>1.1481831025443645E-2</v>
      </c>
      <c r="L125" s="49">
        <v>45527</v>
      </c>
      <c r="M125" s="50">
        <f t="shared" si="37"/>
        <v>1.0235594601717834E-2</v>
      </c>
      <c r="N125" s="50">
        <f t="shared" si="38"/>
        <v>4.449392582696797E-2</v>
      </c>
      <c r="O125" s="50">
        <f t="shared" si="39"/>
        <v>4.4835575571948907E-2</v>
      </c>
      <c r="P125" s="50">
        <f t="shared" si="40"/>
        <v>1.1416415057459876E-2</v>
      </c>
      <c r="Y125" s="49">
        <v>45527</v>
      </c>
      <c r="Z125" s="22">
        <f t="shared" si="41"/>
        <v>4.1967680266435875E-3</v>
      </c>
      <c r="AA125" s="22">
        <f t="shared" si="42"/>
        <v>-4.8579345257716705E-3</v>
      </c>
      <c r="AB125" s="22">
        <f t="shared" si="43"/>
        <v>-1.0834342165710123E-2</v>
      </c>
      <c r="AC125" s="22">
        <f t="shared" si="44"/>
        <v>4.6889429327429226E-3</v>
      </c>
    </row>
    <row r="126" spans="1:29" x14ac:dyDescent="0.2">
      <c r="A126" s="1">
        <v>45526</v>
      </c>
      <c r="B126">
        <v>224.53</v>
      </c>
      <c r="C126">
        <v>123.74</v>
      </c>
      <c r="D126">
        <v>210.66</v>
      </c>
      <c r="E126">
        <v>5570.6445999999996</v>
      </c>
      <c r="G126" s="3">
        <f t="shared" si="33"/>
        <v>-8.2597173144876024E-3</v>
      </c>
      <c r="H126" s="3">
        <f t="shared" si="34"/>
        <v>-3.7042801556420257E-2</v>
      </c>
      <c r="I126" s="3">
        <f t="shared" si="35"/>
        <v>-5.6478702915752299E-2</v>
      </c>
      <c r="J126" s="3">
        <f t="shared" si="36"/>
        <v>-8.9324703349725754E-3</v>
      </c>
      <c r="L126" s="49">
        <v>45526</v>
      </c>
      <c r="M126" s="50">
        <f t="shared" si="37"/>
        <v>-8.2940177849183654E-3</v>
      </c>
      <c r="N126" s="50">
        <f t="shared" si="38"/>
        <v>-3.7746314232431778E-2</v>
      </c>
      <c r="O126" s="50">
        <f t="shared" si="39"/>
        <v>-5.8136342001949864E-2</v>
      </c>
      <c r="P126" s="50">
        <f t="shared" si="40"/>
        <v>-8.9726040221827699E-3</v>
      </c>
      <c r="Y126" s="49">
        <v>45526</v>
      </c>
      <c r="Z126" s="22">
        <f t="shared" si="41"/>
        <v>-6.0388265750742466E-3</v>
      </c>
      <c r="AA126" s="22">
        <f t="shared" si="42"/>
        <v>-4.935186035273964E-2</v>
      </c>
      <c r="AB126" s="22">
        <f t="shared" si="43"/>
        <v>-5.566991773765903E-2</v>
      </c>
      <c r="AC126" s="22">
        <f t="shared" si="44"/>
        <v>-6.7274721247169537E-3</v>
      </c>
    </row>
    <row r="127" spans="1:29" x14ac:dyDescent="0.2">
      <c r="A127" s="1">
        <v>45525</v>
      </c>
      <c r="B127">
        <v>226.4</v>
      </c>
      <c r="C127">
        <v>128.5</v>
      </c>
      <c r="D127">
        <v>223.27</v>
      </c>
      <c r="E127">
        <v>5620.8527000000004</v>
      </c>
      <c r="G127" s="3">
        <f t="shared" si="33"/>
        <v>-4.8562977351984671E-4</v>
      </c>
      <c r="H127" s="3">
        <f t="shared" si="34"/>
        <v>9.8231827111985304E-3</v>
      </c>
      <c r="I127" s="3">
        <f t="shared" si="35"/>
        <v>9.8145635459068181E-3</v>
      </c>
      <c r="J127" s="3">
        <f t="shared" si="36"/>
        <v>4.239301578553567E-3</v>
      </c>
      <c r="L127" s="49">
        <v>45525</v>
      </c>
      <c r="M127" s="50">
        <f t="shared" si="37"/>
        <v>-4.8574772984859386E-4</v>
      </c>
      <c r="N127" s="50">
        <f t="shared" si="38"/>
        <v>9.7752489046424654E-3</v>
      </c>
      <c r="O127" s="50">
        <f t="shared" si="39"/>
        <v>9.7667135469450394E-3</v>
      </c>
      <c r="P127" s="50">
        <f t="shared" si="40"/>
        <v>4.2303410549316411E-3</v>
      </c>
      <c r="Y127" s="49">
        <v>45525</v>
      </c>
      <c r="Z127" s="22">
        <f>Z128+M127</f>
        <v>2.2551912098441188E-3</v>
      </c>
      <c r="AA127" s="22">
        <f t="shared" si="42"/>
        <v>-1.1605546120307866E-2</v>
      </c>
      <c r="AB127" s="22">
        <f t="shared" si="43"/>
        <v>2.4664242642908358E-3</v>
      </c>
      <c r="AC127" s="22">
        <f t="shared" si="44"/>
        <v>2.2451318974658161E-3</v>
      </c>
    </row>
    <row r="128" spans="1:29" x14ac:dyDescent="0.2">
      <c r="A128" s="1">
        <v>45524</v>
      </c>
      <c r="B128">
        <v>226.51</v>
      </c>
      <c r="C128">
        <v>127.25</v>
      </c>
      <c r="D128">
        <v>221.1</v>
      </c>
      <c r="E128">
        <v>5597.1247999999996</v>
      </c>
      <c r="G128" s="3">
        <f t="shared" si="33"/>
        <v>2.744698747177754E-3</v>
      </c>
      <c r="H128" s="3">
        <f t="shared" si="34"/>
        <v>-2.115384615384619E-2</v>
      </c>
      <c r="I128" s="3">
        <f t="shared" si="35"/>
        <v>-7.2737068965517127E-3</v>
      </c>
      <c r="J128" s="3">
        <f t="shared" si="36"/>
        <v>-1.9832399330893535E-3</v>
      </c>
      <c r="L128" s="49">
        <v>45524</v>
      </c>
      <c r="M128" s="50">
        <f t="shared" si="37"/>
        <v>2.7409389396927126E-3</v>
      </c>
      <c r="N128" s="50">
        <f t="shared" si="38"/>
        <v>-2.1380795024950331E-2</v>
      </c>
      <c r="O128" s="50">
        <f t="shared" si="39"/>
        <v>-7.3002892826542036E-3</v>
      </c>
      <c r="P128" s="50">
        <f t="shared" si="40"/>
        <v>-1.985209157465825E-3</v>
      </c>
      <c r="Y128" s="49">
        <v>45524</v>
      </c>
      <c r="Z128" s="22">
        <f>M128</f>
        <v>2.7409389396927126E-3</v>
      </c>
      <c r="AA128" s="22">
        <f t="shared" ref="AA128:AC128" si="45">N128</f>
        <v>-2.1380795024950331E-2</v>
      </c>
      <c r="AB128" s="22">
        <f t="shared" si="45"/>
        <v>-7.3002892826542036E-3</v>
      </c>
      <c r="AC128" s="22">
        <f t="shared" si="45"/>
        <v>-1.985209157465825E-3</v>
      </c>
    </row>
    <row r="129" spans="1:5" x14ac:dyDescent="0.2">
      <c r="A129" s="1">
        <v>45523</v>
      </c>
      <c r="B129">
        <v>225.89</v>
      </c>
      <c r="C129">
        <v>130</v>
      </c>
      <c r="D129">
        <v>222.72</v>
      </c>
      <c r="E129">
        <v>5608.2473</v>
      </c>
    </row>
  </sheetData>
  <mergeCells count="7">
    <mergeCell ref="Z1:AC1"/>
    <mergeCell ref="S24:V24"/>
    <mergeCell ref="B1:E1"/>
    <mergeCell ref="G1:J1"/>
    <mergeCell ref="M1:P1"/>
    <mergeCell ref="R1:V1"/>
    <mergeCell ref="R13:V13"/>
  </mergeCells>
  <pageMargins left="0.7" right="0.7" top="0.75" bottom="0.75" header="0.3" footer="0.3"/>
  <ignoredErrors>
    <ignoredError sqref="A2 A3:E129 E2" numberStoredAsText="1"/>
  </ignoredErrors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0" r:id="rId3" name="Drop Down 6">
              <controlPr defaultSize="0" autoLine="0" autoPict="0" macro="[0]!Dropdown">
                <anchor moveWithCells="1">
                  <from>
                    <xdr:col>17</xdr:col>
                    <xdr:colOff>25400</xdr:colOff>
                    <xdr:row>42</xdr:row>
                    <xdr:rowOff>38100</xdr:rowOff>
                  </from>
                  <to>
                    <xdr:col>17</xdr:col>
                    <xdr:colOff>1485900</xdr:colOff>
                    <xdr:row>43</xdr:row>
                    <xdr:rowOff>12700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2506B-64A6-6547-84B9-88F8B1BFDC1F}">
  <dimension ref="B1:K47"/>
  <sheetViews>
    <sheetView workbookViewId="0">
      <selection activeCell="D30" sqref="D30"/>
    </sheetView>
  </sheetViews>
  <sheetFormatPr baseColWidth="10" defaultRowHeight="16" x14ac:dyDescent="0.2"/>
  <cols>
    <col min="3" max="3" width="12.1640625" bestFit="1" customWidth="1"/>
    <col min="4" max="4" width="14.33203125" customWidth="1"/>
    <col min="5" max="6" width="12.1640625" bestFit="1" customWidth="1"/>
    <col min="11" max="11" width="22.5" bestFit="1" customWidth="1"/>
  </cols>
  <sheetData>
    <row r="1" spans="2:11" ht="17" thickBot="1" x14ac:dyDescent="0.25"/>
    <row r="2" spans="2:11" x14ac:dyDescent="0.2">
      <c r="B2" s="19"/>
      <c r="C2" s="19" t="s">
        <v>2</v>
      </c>
      <c r="D2" s="19" t="s">
        <v>3</v>
      </c>
      <c r="E2" s="19" t="s">
        <v>4</v>
      </c>
      <c r="F2" s="19" t="s">
        <v>1</v>
      </c>
    </row>
    <row r="3" spans="2:11" x14ac:dyDescent="0.2">
      <c r="B3" t="s">
        <v>2</v>
      </c>
      <c r="C3">
        <f>VARP('12'!$M$3:$M$128)</f>
        <v>1.8544635559522224E-4</v>
      </c>
      <c r="D3">
        <f>C4</f>
        <v>8.5944359791640073E-5</v>
      </c>
      <c r="E3">
        <f>C5</f>
        <v>1.4111185750880317E-4</v>
      </c>
      <c r="F3">
        <f>C6</f>
        <v>4.8473149036934705E-5</v>
      </c>
    </row>
    <row r="4" spans="2:11" x14ac:dyDescent="0.2">
      <c r="B4" t="s">
        <v>3</v>
      </c>
      <c r="C4">
        <v>8.5944359791640073E-5</v>
      </c>
      <c r="D4">
        <f>VARP('12'!$N$3:$N$128)</f>
        <v>1.0892455011106135E-3</v>
      </c>
      <c r="E4">
        <f>D5</f>
        <v>3.0050907359059008E-4</v>
      </c>
      <c r="F4">
        <f>D6</f>
        <v>1.6793502850791025E-4</v>
      </c>
    </row>
    <row r="5" spans="2:11" x14ac:dyDescent="0.2">
      <c r="B5" t="s">
        <v>4</v>
      </c>
      <c r="C5">
        <v>1.4111185750880317E-4</v>
      </c>
      <c r="D5">
        <v>3.0050907359059008E-4</v>
      </c>
      <c r="E5">
        <f>VARP('12'!$O$3:$O$128)</f>
        <v>1.7065351951991263E-3</v>
      </c>
      <c r="F5">
        <f>E6</f>
        <v>1.721485343077846E-4</v>
      </c>
    </row>
    <row r="6" spans="2:11" ht="17" thickBot="1" x14ac:dyDescent="0.25">
      <c r="B6" s="18" t="s">
        <v>24</v>
      </c>
      <c r="C6" s="18">
        <v>4.8473149036934705E-5</v>
      </c>
      <c r="D6" s="18">
        <v>1.6793502850791025E-4</v>
      </c>
      <c r="E6" s="18">
        <v>1.721485343077846E-4</v>
      </c>
      <c r="F6" s="18">
        <f>VARP('12'!$P$3:$P$128)</f>
        <v>6.1283155224987665E-5</v>
      </c>
    </row>
    <row r="8" spans="2:11" x14ac:dyDescent="0.2">
      <c r="B8" s="9"/>
      <c r="C8" s="56" t="s">
        <v>17</v>
      </c>
    </row>
    <row r="9" spans="2:11" x14ac:dyDescent="0.2">
      <c r="B9" s="9" t="str">
        <f>B3</f>
        <v>Apple</v>
      </c>
      <c r="C9" s="39" cm="1">
        <f t="array" ref="C9:C12">TRANSPOSE('12'!S15:V15)</f>
        <v>6.7136575406919754E-4</v>
      </c>
    </row>
    <row r="10" spans="2:11" x14ac:dyDescent="0.2">
      <c r="B10" s="9" t="str">
        <f>B4</f>
        <v>NVDIA</v>
      </c>
      <c r="C10" s="39">
        <v>5.9439188831396155E-4</v>
      </c>
    </row>
    <row r="11" spans="2:11" x14ac:dyDescent="0.2">
      <c r="B11" s="9" t="str">
        <f>B5</f>
        <v>Tesla</v>
      </c>
      <c r="C11" s="39">
        <v>3.6865939808323161E-3</v>
      </c>
    </row>
    <row r="12" spans="2:11" x14ac:dyDescent="0.2">
      <c r="B12" s="9" t="str">
        <f>B6</f>
        <v>SP500</v>
      </c>
      <c r="C12" s="39">
        <v>6.8983058402056639E-4</v>
      </c>
    </row>
    <row r="14" spans="2:11" ht="17" thickBot="1" x14ac:dyDescent="0.25">
      <c r="B14" s="9"/>
      <c r="C14" s="56" t="s">
        <v>28</v>
      </c>
    </row>
    <row r="15" spans="2:11" x14ac:dyDescent="0.2">
      <c r="B15" s="9" t="str">
        <f>B9</f>
        <v>Apple</v>
      </c>
      <c r="C15" s="39" cm="1">
        <f t="array" ref="C15:C18">TRANSPOSE('12'!S17:V17)</f>
        <v>1.3672231948002638E-2</v>
      </c>
      <c r="F15" s="23"/>
      <c r="G15" s="24"/>
      <c r="H15" s="24"/>
      <c r="I15" s="25" t="s">
        <v>37</v>
      </c>
      <c r="J15" s="26" t="s">
        <v>38</v>
      </c>
    </row>
    <row r="16" spans="2:11" x14ac:dyDescent="0.2">
      <c r="B16" s="9" t="str">
        <f>B10</f>
        <v>NVDIA</v>
      </c>
      <c r="C16" s="39">
        <v>3.3135471403308844E-2</v>
      </c>
      <c r="F16" s="27" t="s">
        <v>31</v>
      </c>
      <c r="I16" s="28" cm="1">
        <f t="array" ref="I16">MMULT(TRANSPOSE(C23:C25),C9:C11)</f>
        <v>7.0549469197909098E-4</v>
      </c>
      <c r="J16" s="29">
        <f>I16*252</f>
        <v>0.17778466237873092</v>
      </c>
      <c r="K16" s="21"/>
    </row>
    <row r="17" spans="2:11" x14ac:dyDescent="0.2">
      <c r="B17" s="9" t="str">
        <f>B11</f>
        <v>Tesla</v>
      </c>
      <c r="C17" s="39">
        <v>4.1475142878123032E-2</v>
      </c>
      <c r="F17" s="27"/>
      <c r="J17" s="30"/>
      <c r="K17" s="21"/>
    </row>
    <row r="18" spans="2:11" x14ac:dyDescent="0.2">
      <c r="B18" s="9" t="str">
        <f>B12</f>
        <v>SP500</v>
      </c>
      <c r="C18" s="39">
        <v>7.8596068900923782E-3</v>
      </c>
      <c r="F18" s="27" t="s">
        <v>32</v>
      </c>
      <c r="I18" s="28" cm="1">
        <f t="array" ref="I18">MMULT(MMULT(TRANSPOSE(C23:C25),C3:E5),(C23:C25))</f>
        <v>1.7618462021546009E-4</v>
      </c>
      <c r="J18" s="30"/>
      <c r="K18" s="21"/>
    </row>
    <row r="19" spans="2:11" x14ac:dyDescent="0.2">
      <c r="F19" s="27"/>
      <c r="J19" s="30"/>
      <c r="K19" s="21"/>
    </row>
    <row r="20" spans="2:11" ht="17" thickBot="1" x14ac:dyDescent="0.25">
      <c r="F20" s="31" t="s">
        <v>33</v>
      </c>
      <c r="G20" s="18"/>
      <c r="H20" s="18"/>
      <c r="I20" s="32">
        <f>SQRT(I18)</f>
        <v>1.327345547381917E-2</v>
      </c>
      <c r="J20" s="33">
        <f>I20*SQRT(252)</f>
        <v>0.21070957333328721</v>
      </c>
      <c r="K20" s="21"/>
    </row>
    <row r="21" spans="2:11" x14ac:dyDescent="0.2">
      <c r="B21" s="57" t="s">
        <v>29</v>
      </c>
      <c r="C21" s="9"/>
    </row>
    <row r="22" spans="2:11" x14ac:dyDescent="0.2">
      <c r="B22" s="9"/>
      <c r="C22" s="9"/>
      <c r="K22" s="21"/>
    </row>
    <row r="23" spans="2:11" x14ac:dyDescent="0.2">
      <c r="B23" s="9" t="str">
        <f>B15</f>
        <v>Apple</v>
      </c>
      <c r="C23" s="17">
        <v>0.89941151285050225</v>
      </c>
    </row>
    <row r="24" spans="2:11" x14ac:dyDescent="0.2">
      <c r="B24" s="9" t="str">
        <f t="shared" ref="B24:B25" si="0">B16</f>
        <v>NVDIA</v>
      </c>
      <c r="C24" s="17">
        <v>8.7047450256220155E-2</v>
      </c>
    </row>
    <row r="25" spans="2:11" x14ac:dyDescent="0.2">
      <c r="B25" s="9" t="str">
        <f t="shared" si="0"/>
        <v>Tesla</v>
      </c>
      <c r="C25" s="17">
        <v>1.3541036893277552E-2</v>
      </c>
    </row>
    <row r="26" spans="2:11" x14ac:dyDescent="0.2">
      <c r="B26" s="9"/>
      <c r="C26" s="17"/>
    </row>
    <row r="27" spans="2:11" x14ac:dyDescent="0.2">
      <c r="B27" s="58" t="s">
        <v>30</v>
      </c>
      <c r="C27" s="59">
        <f>SUM(C23:C26)</f>
        <v>1</v>
      </c>
    </row>
    <row r="30" spans="2:11" x14ac:dyDescent="0.2">
      <c r="B30" t="s">
        <v>34</v>
      </c>
      <c r="C30" s="22">
        <v>3.9600000000000003E-2</v>
      </c>
      <c r="D30" t="s">
        <v>35</v>
      </c>
    </row>
    <row r="32" spans="2:11" x14ac:dyDescent="0.2">
      <c r="B32" t="s">
        <v>36</v>
      </c>
    </row>
    <row r="40" spans="2:5" x14ac:dyDescent="0.2">
      <c r="B40" s="20"/>
      <c r="C40" s="20"/>
      <c r="D40" s="34"/>
      <c r="E40" s="20"/>
    </row>
    <row r="42" spans="2:5" x14ac:dyDescent="0.2">
      <c r="D42" s="22"/>
    </row>
    <row r="44" spans="2:5" x14ac:dyDescent="0.2">
      <c r="D44" s="12"/>
    </row>
    <row r="47" spans="2:5" x14ac:dyDescent="0.2">
      <c r="D47" s="35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1BAD6-437D-3B42-912E-42296C6FC090}">
  <dimension ref="B2:H56"/>
  <sheetViews>
    <sheetView topLeftCell="A2" workbookViewId="0">
      <selection activeCell="A22" sqref="A1:XFD1048576"/>
    </sheetView>
  </sheetViews>
  <sheetFormatPr baseColWidth="10" defaultRowHeight="16" x14ac:dyDescent="0.2"/>
  <cols>
    <col min="4" max="4" width="12" bestFit="1" customWidth="1"/>
    <col min="6" max="6" width="10.5" bestFit="1" customWidth="1"/>
    <col min="7" max="7" width="11.6640625" bestFit="1" customWidth="1"/>
    <col min="8" max="8" width="9.1640625" bestFit="1" customWidth="1"/>
  </cols>
  <sheetData>
    <row r="2" spans="2:8" x14ac:dyDescent="0.2">
      <c r="B2" t="s">
        <v>40</v>
      </c>
    </row>
    <row r="3" spans="2:8" x14ac:dyDescent="0.2">
      <c r="B3" s="9"/>
      <c r="C3" s="9" t="s">
        <v>6</v>
      </c>
      <c r="D3" s="9" t="s">
        <v>42</v>
      </c>
      <c r="E3" s="9" t="s">
        <v>62</v>
      </c>
      <c r="G3" t="s">
        <v>48</v>
      </c>
      <c r="H3" s="22">
        <f>'34'!C30</f>
        <v>3.9600000000000003E-2</v>
      </c>
    </row>
    <row r="4" spans="2:8" x14ac:dyDescent="0.2">
      <c r="B4" s="9" t="s">
        <v>41</v>
      </c>
      <c r="C4" s="36">
        <f>'12'!S27</f>
        <v>0.16918417002543779</v>
      </c>
      <c r="D4" s="17">
        <f>'12'!S29</f>
        <v>0.21703995360964298</v>
      </c>
      <c r="E4" s="9"/>
    </row>
    <row r="5" spans="2:8" x14ac:dyDescent="0.2">
      <c r="B5" s="9" t="s">
        <v>3</v>
      </c>
      <c r="C5" s="36">
        <f>'12'!T27</f>
        <v>0.1497867558551183</v>
      </c>
      <c r="D5" s="17">
        <f>'12'!T29</f>
        <v>0.52600930144828573</v>
      </c>
      <c r="E5" s="9"/>
    </row>
    <row r="6" spans="2:8" x14ac:dyDescent="0.2">
      <c r="B6" s="9" t="s">
        <v>43</v>
      </c>
      <c r="C6" s="9"/>
      <c r="D6" s="17"/>
      <c r="E6" s="9">
        <f>CORREL('12'!M3:M128,'12'!N3:N128)</f>
        <v>0.19122529603321856</v>
      </c>
    </row>
    <row r="9" spans="2:8" x14ac:dyDescent="0.2">
      <c r="B9" s="57" t="s">
        <v>44</v>
      </c>
      <c r="C9" s="57" t="s">
        <v>45</v>
      </c>
      <c r="D9" s="9"/>
      <c r="E9" s="57" t="s">
        <v>47</v>
      </c>
      <c r="F9" s="57" t="s">
        <v>46</v>
      </c>
      <c r="G9" s="60" t="s">
        <v>39</v>
      </c>
      <c r="H9" s="60" t="s">
        <v>51</v>
      </c>
    </row>
    <row r="10" spans="2:8" x14ac:dyDescent="0.2">
      <c r="B10" s="61">
        <v>0</v>
      </c>
      <c r="C10" s="61">
        <f>1-B10</f>
        <v>1</v>
      </c>
      <c r="D10" s="9"/>
      <c r="E10" s="50">
        <f>SQRT((B10^2*$D$4^2)+(C10^2*$D$5^2)+(2*B10*C10*$D$4*$D$5*$E$6))</f>
        <v>0.52600930144828573</v>
      </c>
      <c r="F10" s="36">
        <f>(B10*$C$4)+(C10*$C$5)</f>
        <v>0.1497867558551183</v>
      </c>
      <c r="G10" s="62">
        <f>(F10-$H$3)/E10</f>
        <v>0.20947682018499678</v>
      </c>
      <c r="H10" s="63">
        <f>RANK(G10,$G$10:$G$30)</f>
        <v>21</v>
      </c>
    </row>
    <row r="11" spans="2:8" x14ac:dyDescent="0.2">
      <c r="B11" s="42">
        <f>B10+5%</f>
        <v>0.05</v>
      </c>
      <c r="C11" s="61">
        <f t="shared" ref="C11:C30" si="0">1-B11</f>
        <v>0.95</v>
      </c>
      <c r="D11" s="9"/>
      <c r="E11" s="50">
        <f t="shared" ref="E11:E30" si="1">SQRT((B11^2*$D$4^2)+(C11^2*$D$5^2)+(2*B11*C11*$D$4*$D$5*$E$6))</f>
        <v>0.50189705622067937</v>
      </c>
      <c r="F11" s="36">
        <f t="shared" ref="F11:F30" si="2">(B11*$C$4)+(C11*$C$5)</f>
        <v>0.15075662656363426</v>
      </c>
      <c r="G11" s="62">
        <f t="shared" ref="G11:G30" si="3">(F11-$H$3)/E11</f>
        <v>0.22147295981500983</v>
      </c>
      <c r="H11" s="63">
        <f t="shared" ref="H11:H30" si="4">RANK(G11,$G$10:$G$30)</f>
        <v>20</v>
      </c>
    </row>
    <row r="12" spans="2:8" x14ac:dyDescent="0.2">
      <c r="B12" s="42">
        <f t="shared" ref="B12:B30" si="5">B11+5%</f>
        <v>0.1</v>
      </c>
      <c r="C12" s="61">
        <f t="shared" si="0"/>
        <v>0.9</v>
      </c>
      <c r="D12" s="9"/>
      <c r="E12" s="50">
        <f t="shared" si="1"/>
        <v>0.47803365266919307</v>
      </c>
      <c r="F12" s="36">
        <f t="shared" si="2"/>
        <v>0.15172649727215026</v>
      </c>
      <c r="G12" s="62">
        <f t="shared" si="3"/>
        <v>0.23455774848919181</v>
      </c>
      <c r="H12" s="63">
        <f t="shared" si="4"/>
        <v>19</v>
      </c>
    </row>
    <row r="13" spans="2:8" x14ac:dyDescent="0.2">
      <c r="B13" s="42">
        <f t="shared" si="5"/>
        <v>0.15000000000000002</v>
      </c>
      <c r="C13" s="61">
        <f t="shared" si="0"/>
        <v>0.85</v>
      </c>
      <c r="D13" s="9"/>
      <c r="E13" s="50">
        <f t="shared" si="1"/>
        <v>0.45445829218302769</v>
      </c>
      <c r="F13" s="36">
        <f t="shared" si="2"/>
        <v>0.15269636798066621</v>
      </c>
      <c r="G13" s="62">
        <f t="shared" si="3"/>
        <v>0.24885973020185975</v>
      </c>
      <c r="H13" s="63">
        <f t="shared" si="4"/>
        <v>18</v>
      </c>
    </row>
    <row r="14" spans="2:8" x14ac:dyDescent="0.2">
      <c r="B14" s="42">
        <f t="shared" si="5"/>
        <v>0.2</v>
      </c>
      <c r="C14" s="61">
        <f t="shared" si="0"/>
        <v>0.8</v>
      </c>
      <c r="D14" s="9"/>
      <c r="E14" s="50">
        <f t="shared" si="1"/>
        <v>0.43121822061686393</v>
      </c>
      <c r="F14" s="36">
        <f t="shared" si="2"/>
        <v>0.15366623868918219</v>
      </c>
      <c r="G14" s="62">
        <f t="shared" si="3"/>
        <v>0.2645209159436927</v>
      </c>
      <c r="H14" s="63">
        <f t="shared" si="4"/>
        <v>17</v>
      </c>
    </row>
    <row r="15" spans="2:8" x14ac:dyDescent="0.2">
      <c r="B15" s="42">
        <f t="shared" si="5"/>
        <v>0.25</v>
      </c>
      <c r="C15" s="61">
        <f t="shared" si="0"/>
        <v>0.75</v>
      </c>
      <c r="D15" s="9"/>
      <c r="E15" s="50">
        <f t="shared" si="1"/>
        <v>0.4083706851114941</v>
      </c>
      <c r="F15" s="36">
        <f t="shared" si="2"/>
        <v>0.15463610939769817</v>
      </c>
      <c r="G15" s="62">
        <f t="shared" si="3"/>
        <v>0.28169531651443297</v>
      </c>
      <c r="H15" s="63">
        <f t="shared" si="4"/>
        <v>16</v>
      </c>
    </row>
    <row r="16" spans="2:8" x14ac:dyDescent="0.2">
      <c r="B16" s="42">
        <f t="shared" si="5"/>
        <v>0.3</v>
      </c>
      <c r="C16" s="61">
        <f t="shared" si="0"/>
        <v>0.7</v>
      </c>
      <c r="D16" s="9"/>
      <c r="E16" s="50">
        <f t="shared" si="1"/>
        <v>0.38598539782391306</v>
      </c>
      <c r="F16" s="36">
        <f t="shared" si="2"/>
        <v>0.15560598010621415</v>
      </c>
      <c r="G16" s="62">
        <f t="shared" si="3"/>
        <v>0.3005449966766261</v>
      </c>
      <c r="H16" s="63">
        <f t="shared" si="4"/>
        <v>15</v>
      </c>
    </row>
    <row r="17" spans="2:8" x14ac:dyDescent="0.2">
      <c r="B17" s="42">
        <f t="shared" si="5"/>
        <v>0.35</v>
      </c>
      <c r="C17" s="61">
        <f t="shared" si="0"/>
        <v>0.65</v>
      </c>
      <c r="D17" s="9"/>
      <c r="E17" s="50">
        <f t="shared" si="1"/>
        <v>0.36414761624447628</v>
      </c>
      <c r="F17" s="36">
        <f t="shared" si="2"/>
        <v>0.15657585081473013</v>
      </c>
      <c r="G17" s="62">
        <f t="shared" si="3"/>
        <v>0.32123195538425975</v>
      </c>
      <c r="H17" s="63">
        <f t="shared" si="4"/>
        <v>14</v>
      </c>
    </row>
    <row r="18" spans="2:8" x14ac:dyDescent="0.2">
      <c r="B18" s="42">
        <f t="shared" si="5"/>
        <v>0.39999999999999997</v>
      </c>
      <c r="C18" s="61">
        <f t="shared" si="0"/>
        <v>0.60000000000000009</v>
      </c>
      <c r="D18" s="9"/>
      <c r="E18" s="50">
        <f t="shared" si="1"/>
        <v>0.34296194206964276</v>
      </c>
      <c r="F18" s="36">
        <f t="shared" si="2"/>
        <v>0.15754572152324609</v>
      </c>
      <c r="G18" s="62">
        <f t="shared" si="3"/>
        <v>0.34390323547705981</v>
      </c>
      <c r="H18" s="63">
        <f t="shared" si="4"/>
        <v>13</v>
      </c>
    </row>
    <row r="19" spans="2:8" x14ac:dyDescent="0.2">
      <c r="B19" s="42">
        <f t="shared" si="5"/>
        <v>0.44999999999999996</v>
      </c>
      <c r="C19" s="61">
        <f t="shared" si="0"/>
        <v>0.55000000000000004</v>
      </c>
      <c r="D19" s="9"/>
      <c r="E19" s="50">
        <f t="shared" si="1"/>
        <v>0.32255689297893508</v>
      </c>
      <c r="F19" s="36">
        <f t="shared" si="2"/>
        <v>0.15851559223176206</v>
      </c>
      <c r="G19" s="62">
        <f t="shared" si="3"/>
        <v>0.36866548140866418</v>
      </c>
      <c r="H19" s="63">
        <f t="shared" si="4"/>
        <v>12</v>
      </c>
    </row>
    <row r="20" spans="2:8" x14ac:dyDescent="0.2">
      <c r="B20" s="42">
        <f t="shared" si="5"/>
        <v>0.49999999999999994</v>
      </c>
      <c r="C20" s="61">
        <f t="shared" si="0"/>
        <v>0.5</v>
      </c>
      <c r="D20" s="9"/>
      <c r="E20" s="50">
        <f t="shared" si="1"/>
        <v>0.30309017291338231</v>
      </c>
      <c r="F20" s="36">
        <f t="shared" si="2"/>
        <v>0.15948546294027804</v>
      </c>
      <c r="G20" s="62">
        <f t="shared" si="3"/>
        <v>0.3955438798556466</v>
      </c>
      <c r="H20" s="63">
        <f t="shared" si="4"/>
        <v>11</v>
      </c>
    </row>
    <row r="21" spans="2:8" x14ac:dyDescent="0.2">
      <c r="B21" s="42">
        <f t="shared" si="5"/>
        <v>0.54999999999999993</v>
      </c>
      <c r="C21" s="61">
        <f t="shared" si="0"/>
        <v>0.45000000000000007</v>
      </c>
      <c r="D21" s="9"/>
      <c r="E21" s="50">
        <f t="shared" si="1"/>
        <v>0.28475428852521334</v>
      </c>
      <c r="F21" s="36">
        <f t="shared" si="2"/>
        <v>0.16045533364879402</v>
      </c>
      <c r="G21" s="62">
        <f t="shared" si="3"/>
        <v>0.42441971383371452</v>
      </c>
      <c r="H21" s="63">
        <f t="shared" si="4"/>
        <v>10</v>
      </c>
    </row>
    <row r="22" spans="2:8" x14ac:dyDescent="0.2">
      <c r="B22" s="42">
        <f t="shared" si="5"/>
        <v>0.6</v>
      </c>
      <c r="C22" s="61">
        <f t="shared" si="0"/>
        <v>0.4</v>
      </c>
      <c r="D22" s="9"/>
      <c r="E22" s="50">
        <f t="shared" si="1"/>
        <v>0.26778163670934096</v>
      </c>
      <c r="F22" s="36">
        <f t="shared" si="2"/>
        <v>0.16142520435731</v>
      </c>
      <c r="G22" s="62">
        <f t="shared" si="3"/>
        <v>0.45494233978987553</v>
      </c>
      <c r="H22" s="63">
        <f t="shared" si="4"/>
        <v>9</v>
      </c>
    </row>
    <row r="23" spans="2:8" x14ac:dyDescent="0.2">
      <c r="B23" s="42">
        <f t="shared" si="5"/>
        <v>0.65</v>
      </c>
      <c r="C23" s="61">
        <f t="shared" si="0"/>
        <v>0.35</v>
      </c>
      <c r="D23" s="9"/>
      <c r="E23" s="50">
        <f t="shared" si="1"/>
        <v>0.25244732775841205</v>
      </c>
      <c r="F23" s="36">
        <f t="shared" si="2"/>
        <v>0.16239507506582596</v>
      </c>
      <c r="G23" s="62">
        <f t="shared" si="3"/>
        <v>0.48641859732157205</v>
      </c>
      <c r="H23" s="63">
        <f t="shared" si="4"/>
        <v>8</v>
      </c>
    </row>
    <row r="24" spans="2:8" x14ac:dyDescent="0.2">
      <c r="B24" s="42">
        <f t="shared" si="5"/>
        <v>0.70000000000000007</v>
      </c>
      <c r="C24" s="61">
        <f t="shared" si="0"/>
        <v>0.29999999999999993</v>
      </c>
      <c r="D24" s="9"/>
      <c r="E24" s="50">
        <f t="shared" si="1"/>
        <v>0.2390668313137341</v>
      </c>
      <c r="F24" s="36">
        <f t="shared" si="2"/>
        <v>0.16336494577434194</v>
      </c>
      <c r="G24" s="62">
        <f t="shared" si="3"/>
        <v>0.51770019744780793</v>
      </c>
      <c r="H24" s="63">
        <f t="shared" si="4"/>
        <v>7</v>
      </c>
    </row>
    <row r="25" spans="2:8" x14ac:dyDescent="0.2">
      <c r="B25" s="42">
        <f t="shared" si="5"/>
        <v>0.75000000000000011</v>
      </c>
      <c r="C25" s="61">
        <f t="shared" si="0"/>
        <v>0.24999999999999989</v>
      </c>
      <c r="D25" s="9"/>
      <c r="E25" s="50">
        <f t="shared" si="1"/>
        <v>0.22798441741665657</v>
      </c>
      <c r="F25" s="36">
        <f t="shared" si="2"/>
        <v>0.16433481648285791</v>
      </c>
      <c r="G25" s="62">
        <f t="shared" si="3"/>
        <v>0.54711992116065022</v>
      </c>
      <c r="H25" s="63">
        <f t="shared" si="4"/>
        <v>6</v>
      </c>
    </row>
    <row r="26" spans="2:8" x14ac:dyDescent="0.2">
      <c r="B26" s="42">
        <f t="shared" si="5"/>
        <v>0.80000000000000016</v>
      </c>
      <c r="C26" s="61">
        <f t="shared" si="0"/>
        <v>0.19999999999999984</v>
      </c>
      <c r="D26" s="9"/>
      <c r="E26" s="50">
        <f t="shared" si="1"/>
        <v>0.21954837176265232</v>
      </c>
      <c r="F26" s="36">
        <f t="shared" si="2"/>
        <v>0.16530468719137389</v>
      </c>
      <c r="G26" s="62">
        <f t="shared" si="3"/>
        <v>0.57256032546335511</v>
      </c>
      <c r="H26" s="63">
        <f t="shared" si="4"/>
        <v>5</v>
      </c>
    </row>
    <row r="27" spans="2:8" x14ac:dyDescent="0.2">
      <c r="B27" s="42">
        <f t="shared" si="5"/>
        <v>0.8500000000000002</v>
      </c>
      <c r="C27" s="61">
        <f t="shared" si="0"/>
        <v>0.1499999999999998</v>
      </c>
      <c r="D27" s="9"/>
      <c r="E27" s="50">
        <f t="shared" si="1"/>
        <v>0.2140717840137927</v>
      </c>
      <c r="F27" s="36">
        <f t="shared" si="2"/>
        <v>0.16627455789988985</v>
      </c>
      <c r="G27" s="62">
        <f t="shared" si="3"/>
        <v>0.59173869402484247</v>
      </c>
      <c r="H27" s="63">
        <f t="shared" si="4"/>
        <v>4</v>
      </c>
    </row>
    <row r="28" spans="2:8" x14ac:dyDescent="0.2">
      <c r="B28" s="42">
        <f t="shared" si="5"/>
        <v>0.90000000000000024</v>
      </c>
      <c r="C28" s="61">
        <f t="shared" si="0"/>
        <v>9.9999999999999756E-2</v>
      </c>
      <c r="D28" s="9"/>
      <c r="E28" s="64">
        <f t="shared" si="1"/>
        <v>0.21178436695483605</v>
      </c>
      <c r="F28" s="36">
        <f t="shared" si="2"/>
        <v>0.16724442860840585</v>
      </c>
      <c r="G28" s="62">
        <f t="shared" si="3"/>
        <v>0.60270939939408563</v>
      </c>
      <c r="H28" s="63">
        <f t="shared" si="4"/>
        <v>2</v>
      </c>
    </row>
    <row r="29" spans="2:8" x14ac:dyDescent="0.2">
      <c r="B29" s="65">
        <f t="shared" si="5"/>
        <v>0.95000000000000029</v>
      </c>
      <c r="C29" s="66">
        <f t="shared" si="0"/>
        <v>4.9999999999999711E-2</v>
      </c>
      <c r="D29" s="67"/>
      <c r="E29" s="68">
        <f t="shared" si="1"/>
        <v>0.21278899330197981</v>
      </c>
      <c r="F29" s="69">
        <f t="shared" si="2"/>
        <v>0.16821429931692181</v>
      </c>
      <c r="G29" s="62">
        <f t="shared" si="3"/>
        <v>0.60442176693979011</v>
      </c>
      <c r="H29" s="63">
        <f t="shared" si="4"/>
        <v>1</v>
      </c>
    </row>
    <row r="30" spans="2:8" x14ac:dyDescent="0.2">
      <c r="B30" s="42">
        <f t="shared" si="5"/>
        <v>1.0000000000000002</v>
      </c>
      <c r="C30" s="61">
        <f t="shared" si="0"/>
        <v>0</v>
      </c>
      <c r="D30" s="9"/>
      <c r="E30" s="50">
        <f t="shared" si="1"/>
        <v>0.21703995360964304</v>
      </c>
      <c r="F30" s="36">
        <f t="shared" si="2"/>
        <v>0.16918417002543781</v>
      </c>
      <c r="G30" s="62">
        <f t="shared" si="3"/>
        <v>0.5970521457929413</v>
      </c>
      <c r="H30" s="63">
        <f t="shared" si="4"/>
        <v>3</v>
      </c>
    </row>
    <row r="31" spans="2:8" x14ac:dyDescent="0.2">
      <c r="B31" s="37"/>
    </row>
    <row r="32" spans="2:8" x14ac:dyDescent="0.2">
      <c r="B32" s="37"/>
    </row>
    <row r="33" spans="2:5" x14ac:dyDescent="0.2">
      <c r="B33" s="37"/>
    </row>
    <row r="34" spans="2:5" x14ac:dyDescent="0.2">
      <c r="B34" s="41" t="s">
        <v>52</v>
      </c>
    </row>
    <row r="35" spans="2:5" x14ac:dyDescent="0.2">
      <c r="B35" s="37"/>
    </row>
    <row r="36" spans="2:5" x14ac:dyDescent="0.2">
      <c r="B36" s="40" t="s">
        <v>53</v>
      </c>
    </row>
    <row r="38" spans="2:5" x14ac:dyDescent="0.2">
      <c r="B38" s="42"/>
      <c r="C38" s="9" t="s">
        <v>56</v>
      </c>
      <c r="D38" s="9" t="s">
        <v>54</v>
      </c>
      <c r="E38" s="9" t="s">
        <v>55</v>
      </c>
    </row>
    <row r="39" spans="2:5" x14ac:dyDescent="0.2">
      <c r="B39" s="43" t="s">
        <v>57</v>
      </c>
      <c r="C39" s="44">
        <f>MAX(G10:G30)</f>
        <v>0.60442176693979011</v>
      </c>
      <c r="D39" s="17">
        <f>F29</f>
        <v>0.16821429931692181</v>
      </c>
      <c r="E39" s="17">
        <f>E29</f>
        <v>0.21278899330197981</v>
      </c>
    </row>
    <row r="40" spans="2:5" x14ac:dyDescent="0.2">
      <c r="B40" s="37"/>
    </row>
    <row r="41" spans="2:5" x14ac:dyDescent="0.2">
      <c r="B41" s="37"/>
    </row>
    <row r="42" spans="2:5" x14ac:dyDescent="0.2">
      <c r="B42" s="37"/>
      <c r="C42" s="9" t="s">
        <v>49</v>
      </c>
      <c r="D42" s="9" t="s">
        <v>6</v>
      </c>
      <c r="E42" s="9" t="s">
        <v>50</v>
      </c>
    </row>
    <row r="43" spans="2:5" x14ac:dyDescent="0.2">
      <c r="B43" s="37"/>
      <c r="C43" s="38">
        <v>0</v>
      </c>
      <c r="D43" s="39">
        <f>(C43*$D$39)+(1-C43)*($H$3)</f>
        <v>3.9600000000000003E-2</v>
      </c>
      <c r="E43" s="36">
        <f>(C43*$E$39)</f>
        <v>0</v>
      </c>
    </row>
    <row r="44" spans="2:5" x14ac:dyDescent="0.2">
      <c r="B44" s="37"/>
      <c r="C44" s="38">
        <v>1</v>
      </c>
      <c r="D44" s="39">
        <f t="shared" ref="D44:D45" si="6">(C44*$D$39)+(1-C44)*($H$3)</f>
        <v>0.16821429931692181</v>
      </c>
      <c r="E44" s="36">
        <f t="shared" ref="E44:E45" si="7">(C44*$E$39)</f>
        <v>0.21278899330197981</v>
      </c>
    </row>
    <row r="45" spans="2:5" x14ac:dyDescent="0.2">
      <c r="B45" s="37"/>
      <c r="C45" s="38">
        <v>2</v>
      </c>
      <c r="D45" s="39">
        <f t="shared" si="6"/>
        <v>0.29682859863384359</v>
      </c>
      <c r="E45" s="36">
        <f t="shared" si="7"/>
        <v>0.42557798660395962</v>
      </c>
    </row>
    <row r="47" spans="2:5" x14ac:dyDescent="0.2">
      <c r="C47" t="s">
        <v>58</v>
      </c>
      <c r="D47" t="s">
        <v>59</v>
      </c>
    </row>
    <row r="48" spans="2:5" x14ac:dyDescent="0.2">
      <c r="C48" s="51">
        <v>10</v>
      </c>
      <c r="D48">
        <f>($D$39-$H$3)/(C48*$E$39^2)</f>
        <v>0.28404747706194755</v>
      </c>
    </row>
    <row r="49" spans="3:4" x14ac:dyDescent="0.2">
      <c r="C49" s="51">
        <v>9</v>
      </c>
      <c r="D49">
        <f t="shared" ref="D49:D56" si="8">($D$39-$H$3)/(C49*$E$39^2)</f>
        <v>0.31560830784660837</v>
      </c>
    </row>
    <row r="50" spans="3:4" x14ac:dyDescent="0.2">
      <c r="C50" s="51">
        <v>8</v>
      </c>
      <c r="D50">
        <f t="shared" si="8"/>
        <v>0.35505934632743441</v>
      </c>
    </row>
    <row r="51" spans="3:4" x14ac:dyDescent="0.2">
      <c r="C51" s="51">
        <v>7</v>
      </c>
      <c r="D51">
        <f t="shared" si="8"/>
        <v>0.40578211008849652</v>
      </c>
    </row>
    <row r="52" spans="3:4" x14ac:dyDescent="0.2">
      <c r="C52" s="51">
        <v>6</v>
      </c>
      <c r="D52">
        <f t="shared" si="8"/>
        <v>0.47341246176991253</v>
      </c>
    </row>
    <row r="53" spans="3:4" x14ac:dyDescent="0.2">
      <c r="C53" s="51">
        <v>5</v>
      </c>
      <c r="D53">
        <f t="shared" si="8"/>
        <v>0.5680949541238951</v>
      </c>
    </row>
    <row r="54" spans="3:4" x14ac:dyDescent="0.2">
      <c r="C54" s="51">
        <v>4</v>
      </c>
      <c r="D54">
        <f t="shared" si="8"/>
        <v>0.71011869265486882</v>
      </c>
    </row>
    <row r="55" spans="3:4" x14ac:dyDescent="0.2">
      <c r="C55" s="51">
        <v>3</v>
      </c>
      <c r="D55">
        <f t="shared" si="8"/>
        <v>0.94682492353982506</v>
      </c>
    </row>
    <row r="56" spans="3:4" x14ac:dyDescent="0.2">
      <c r="C56" s="5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4D977-834E-EC4A-BE8D-7EBC67FCD5E1}">
  <dimension ref="B2:H56"/>
  <sheetViews>
    <sheetView topLeftCell="A36" workbookViewId="0">
      <selection activeCell="M52" sqref="M52"/>
    </sheetView>
  </sheetViews>
  <sheetFormatPr baseColWidth="10" defaultRowHeight="16" x14ac:dyDescent="0.2"/>
  <cols>
    <col min="4" max="4" width="12" bestFit="1" customWidth="1"/>
    <col min="6" max="6" width="10.5" bestFit="1" customWidth="1"/>
    <col min="7" max="7" width="11.6640625" bestFit="1" customWidth="1"/>
    <col min="8" max="8" width="9.1640625" bestFit="1" customWidth="1"/>
  </cols>
  <sheetData>
    <row r="2" spans="2:8" x14ac:dyDescent="0.2">
      <c r="B2" t="s">
        <v>40</v>
      </c>
    </row>
    <row r="3" spans="2:8" x14ac:dyDescent="0.2">
      <c r="B3" s="9"/>
      <c r="C3" s="9" t="s">
        <v>6</v>
      </c>
      <c r="D3" s="9" t="s">
        <v>42</v>
      </c>
      <c r="E3" s="9" t="s">
        <v>62</v>
      </c>
      <c r="G3" t="s">
        <v>48</v>
      </c>
      <c r="H3" s="22">
        <f>'34'!C30</f>
        <v>3.9600000000000003E-2</v>
      </c>
    </row>
    <row r="4" spans="2:8" x14ac:dyDescent="0.2">
      <c r="B4" s="9" t="s">
        <v>41</v>
      </c>
      <c r="C4" s="36">
        <f>'12'!S27</f>
        <v>0.16918417002543779</v>
      </c>
      <c r="D4" s="17">
        <f>'12'!S29</f>
        <v>0.21703995360964298</v>
      </c>
      <c r="E4" s="9"/>
    </row>
    <row r="5" spans="2:8" x14ac:dyDescent="0.2">
      <c r="B5" s="9" t="s">
        <v>3</v>
      </c>
      <c r="C5" s="36">
        <f>'12'!T27</f>
        <v>0.1497867558551183</v>
      </c>
      <c r="D5" s="17">
        <f>'12'!T29</f>
        <v>0.52600930144828573</v>
      </c>
      <c r="E5" s="9"/>
    </row>
    <row r="6" spans="2:8" x14ac:dyDescent="0.2">
      <c r="B6" s="9" t="s">
        <v>43</v>
      </c>
      <c r="C6" s="9"/>
      <c r="D6" s="17"/>
      <c r="E6" s="9">
        <v>-1</v>
      </c>
    </row>
    <row r="9" spans="2:8" x14ac:dyDescent="0.2">
      <c r="B9" s="57" t="s">
        <v>44</v>
      </c>
      <c r="C9" s="57" t="s">
        <v>45</v>
      </c>
      <c r="D9" s="9"/>
      <c r="E9" s="57" t="s">
        <v>47</v>
      </c>
      <c r="F9" s="57" t="s">
        <v>46</v>
      </c>
      <c r="G9" s="60" t="s">
        <v>39</v>
      </c>
      <c r="H9" s="60" t="s">
        <v>51</v>
      </c>
    </row>
    <row r="10" spans="2:8" x14ac:dyDescent="0.2">
      <c r="B10" s="61">
        <v>0</v>
      </c>
      <c r="C10" s="61">
        <f>1-B10</f>
        <v>1</v>
      </c>
      <c r="D10" s="9"/>
      <c r="E10" s="50">
        <f>SQRT((B10^2*$D$4^2)+(C10^2*$D$5^2)+(2*B10*C10*$D$4*$D$5*$E$6))</f>
        <v>0.52600930144828573</v>
      </c>
      <c r="F10" s="36">
        <f>(B10*$C$4)+(C10*$C$5)</f>
        <v>0.1497867558551183</v>
      </c>
      <c r="G10" s="70">
        <f>(F10-$H$3)/E10</f>
        <v>0.20947682018499678</v>
      </c>
      <c r="H10" s="63">
        <f>RANK(G10,$G$10:$G$30)</f>
        <v>21</v>
      </c>
    </row>
    <row r="11" spans="2:8" x14ac:dyDescent="0.2">
      <c r="B11" s="42">
        <f>B10+5%</f>
        <v>0.05</v>
      </c>
      <c r="C11" s="61">
        <f t="shared" ref="C11:C30" si="0">1-B11</f>
        <v>0.95</v>
      </c>
      <c r="D11" s="9"/>
      <c r="E11" s="50">
        <f t="shared" ref="E11:E30" si="1">SQRT((B11^2*$D$4^2)+(C11^2*$D$5^2)+(2*B11*C11*$D$4*$D$5*$E$6))</f>
        <v>0.48885683869538926</v>
      </c>
      <c r="F11" s="36">
        <f t="shared" ref="F11:F30" si="2">(B11*$C$4)+(C11*$C$5)</f>
        <v>0.15075662656363426</v>
      </c>
      <c r="G11" s="70">
        <f t="shared" ref="G11:G30" si="3">(F11-$H$3)/E11</f>
        <v>0.22738073350937998</v>
      </c>
      <c r="H11" s="63">
        <f t="shared" ref="H11:H30" si="4">RANK(G11,$G$10:$G$30)</f>
        <v>20</v>
      </c>
    </row>
    <row r="12" spans="2:8" x14ac:dyDescent="0.2">
      <c r="B12" s="42">
        <f t="shared" ref="B12:B30" si="5">B11+5%</f>
        <v>0.1</v>
      </c>
      <c r="C12" s="61">
        <f t="shared" si="0"/>
        <v>0.9</v>
      </c>
      <c r="D12" s="9"/>
      <c r="E12" s="50">
        <f t="shared" si="1"/>
        <v>0.45170437594249285</v>
      </c>
      <c r="F12" s="36">
        <f t="shared" si="2"/>
        <v>0.15172649727215026</v>
      </c>
      <c r="G12" s="70">
        <f t="shared" si="3"/>
        <v>0.24822982296373691</v>
      </c>
      <c r="H12" s="63">
        <f t="shared" si="4"/>
        <v>19</v>
      </c>
    </row>
    <row r="13" spans="2:8" x14ac:dyDescent="0.2">
      <c r="B13" s="42">
        <f t="shared" si="5"/>
        <v>0.15000000000000002</v>
      </c>
      <c r="C13" s="61">
        <f t="shared" si="0"/>
        <v>0.85</v>
      </c>
      <c r="D13" s="9"/>
      <c r="E13" s="50">
        <f t="shared" si="1"/>
        <v>0.41455191318959639</v>
      </c>
      <c r="F13" s="36">
        <f t="shared" si="2"/>
        <v>0.15269636798066621</v>
      </c>
      <c r="G13" s="70">
        <f t="shared" si="3"/>
        <v>0.27281593542891525</v>
      </c>
      <c r="H13" s="63">
        <f t="shared" si="4"/>
        <v>18</v>
      </c>
    </row>
    <row r="14" spans="2:8" x14ac:dyDescent="0.2">
      <c r="B14" s="42">
        <f t="shared" si="5"/>
        <v>0.2</v>
      </c>
      <c r="C14" s="61">
        <f t="shared" si="0"/>
        <v>0.8</v>
      </c>
      <c r="D14" s="9"/>
      <c r="E14" s="50">
        <f t="shared" si="1"/>
        <v>0.37739945043670003</v>
      </c>
      <c r="F14" s="36">
        <f t="shared" si="2"/>
        <v>0.15366623868918219</v>
      </c>
      <c r="G14" s="70">
        <f t="shared" si="3"/>
        <v>0.30224272599547453</v>
      </c>
      <c r="H14" s="63">
        <f t="shared" si="4"/>
        <v>17</v>
      </c>
    </row>
    <row r="15" spans="2:8" x14ac:dyDescent="0.2">
      <c r="B15" s="42">
        <f t="shared" si="5"/>
        <v>0.25</v>
      </c>
      <c r="C15" s="61">
        <f t="shared" si="0"/>
        <v>0.75</v>
      </c>
      <c r="D15" s="9"/>
      <c r="E15" s="50">
        <f t="shared" si="1"/>
        <v>0.34024698768380351</v>
      </c>
      <c r="F15" s="36">
        <f t="shared" si="2"/>
        <v>0.15463610939769817</v>
      </c>
      <c r="G15" s="70">
        <f t="shared" si="3"/>
        <v>0.33809589375293136</v>
      </c>
      <c r="H15" s="63">
        <f t="shared" si="4"/>
        <v>16</v>
      </c>
    </row>
    <row r="16" spans="2:8" x14ac:dyDescent="0.2">
      <c r="B16" s="42">
        <f t="shared" si="5"/>
        <v>0.3</v>
      </c>
      <c r="C16" s="61">
        <f t="shared" si="0"/>
        <v>0.7</v>
      </c>
      <c r="D16" s="9"/>
      <c r="E16" s="50">
        <f t="shared" si="1"/>
        <v>0.30309452493090711</v>
      </c>
      <c r="F16" s="36">
        <f t="shared" si="2"/>
        <v>0.15560598010621415</v>
      </c>
      <c r="G16" s="70">
        <f t="shared" si="3"/>
        <v>0.38273861968525719</v>
      </c>
      <c r="H16" s="63">
        <f t="shared" si="4"/>
        <v>15</v>
      </c>
    </row>
    <row r="17" spans="2:8" x14ac:dyDescent="0.2">
      <c r="B17" s="42">
        <f t="shared" si="5"/>
        <v>0.35</v>
      </c>
      <c r="C17" s="61">
        <f t="shared" si="0"/>
        <v>0.65</v>
      </c>
      <c r="D17" s="9"/>
      <c r="E17" s="50">
        <f t="shared" si="1"/>
        <v>0.26594206217801064</v>
      </c>
      <c r="F17" s="36">
        <f t="shared" si="2"/>
        <v>0.15657585081473013</v>
      </c>
      <c r="G17" s="70">
        <f t="shared" si="3"/>
        <v>0.43985464298773214</v>
      </c>
      <c r="H17" s="63">
        <f t="shared" si="4"/>
        <v>14</v>
      </c>
    </row>
    <row r="18" spans="2:8" x14ac:dyDescent="0.2">
      <c r="B18" s="42">
        <f t="shared" si="5"/>
        <v>0.39999999999999997</v>
      </c>
      <c r="C18" s="61">
        <f t="shared" si="0"/>
        <v>0.60000000000000009</v>
      </c>
      <c r="D18" s="9"/>
      <c r="E18" s="50">
        <f t="shared" si="1"/>
        <v>0.22878959942511429</v>
      </c>
      <c r="F18" s="36">
        <f t="shared" si="2"/>
        <v>0.15754572152324609</v>
      </c>
      <c r="G18" s="70">
        <f t="shared" si="3"/>
        <v>0.51552046867345125</v>
      </c>
      <c r="H18" s="63">
        <f t="shared" si="4"/>
        <v>13</v>
      </c>
    </row>
    <row r="19" spans="2:8" x14ac:dyDescent="0.2">
      <c r="B19" s="42">
        <f t="shared" si="5"/>
        <v>0.44999999999999996</v>
      </c>
      <c r="C19" s="61">
        <f t="shared" si="0"/>
        <v>0.55000000000000004</v>
      </c>
      <c r="D19" s="9"/>
      <c r="E19" s="50">
        <f t="shared" si="1"/>
        <v>0.19163713667221782</v>
      </c>
      <c r="F19" s="36">
        <f t="shared" si="2"/>
        <v>0.15851559223176206</v>
      </c>
      <c r="G19" s="70">
        <f t="shared" si="3"/>
        <v>0.62052478082658391</v>
      </c>
      <c r="H19" s="63">
        <f t="shared" si="4"/>
        <v>11</v>
      </c>
    </row>
    <row r="20" spans="2:8" x14ac:dyDescent="0.2">
      <c r="B20" s="42">
        <f t="shared" si="5"/>
        <v>0.49999999999999994</v>
      </c>
      <c r="C20" s="61">
        <f t="shared" si="0"/>
        <v>0.5</v>
      </c>
      <c r="D20" s="9"/>
      <c r="E20" s="50">
        <f t="shared" si="1"/>
        <v>0.15448467391932136</v>
      </c>
      <c r="F20" s="36">
        <f t="shared" si="2"/>
        <v>0.15948546294027804</v>
      </c>
      <c r="G20" s="70">
        <f t="shared" si="3"/>
        <v>0.77603466996918713</v>
      </c>
      <c r="H20" s="63">
        <f t="shared" si="4"/>
        <v>9</v>
      </c>
    </row>
    <row r="21" spans="2:8" x14ac:dyDescent="0.2">
      <c r="B21" s="42">
        <f t="shared" si="5"/>
        <v>0.54999999999999993</v>
      </c>
      <c r="C21" s="61">
        <f t="shared" si="0"/>
        <v>0.45000000000000007</v>
      </c>
      <c r="D21" s="9"/>
      <c r="E21" s="50">
        <f t="shared" si="1"/>
        <v>0.11733221116642499</v>
      </c>
      <c r="F21" s="36">
        <f t="shared" si="2"/>
        <v>0.16045533364879402</v>
      </c>
      <c r="G21" s="70">
        <f t="shared" si="3"/>
        <v>1.030026899240583</v>
      </c>
      <c r="H21" s="63">
        <f t="shared" si="4"/>
        <v>7</v>
      </c>
    </row>
    <row r="22" spans="2:8" x14ac:dyDescent="0.2">
      <c r="B22" s="42">
        <f t="shared" si="5"/>
        <v>0.6</v>
      </c>
      <c r="C22" s="61">
        <f t="shared" si="0"/>
        <v>0.4</v>
      </c>
      <c r="D22" s="9"/>
      <c r="E22" s="50">
        <f t="shared" si="1"/>
        <v>8.017974841352854E-2</v>
      </c>
      <c r="F22" s="36">
        <f t="shared" si="2"/>
        <v>0.16142520435731</v>
      </c>
      <c r="G22" s="70">
        <f t="shared" si="3"/>
        <v>1.5194011800709857</v>
      </c>
      <c r="H22" s="63">
        <f t="shared" si="4"/>
        <v>5</v>
      </c>
    </row>
    <row r="23" spans="2:8" x14ac:dyDescent="0.2">
      <c r="B23" s="42">
        <f t="shared" si="5"/>
        <v>0.65</v>
      </c>
      <c r="C23" s="61">
        <f t="shared" si="0"/>
        <v>0.35</v>
      </c>
      <c r="D23" s="9"/>
      <c r="E23" s="50">
        <f t="shared" si="1"/>
        <v>4.3027285660631957E-2</v>
      </c>
      <c r="F23" s="36">
        <f t="shared" si="2"/>
        <v>0.16239507506582596</v>
      </c>
      <c r="G23" s="70">
        <f t="shared" si="3"/>
        <v>2.8538884844920154</v>
      </c>
      <c r="H23" s="63">
        <f t="shared" si="4"/>
        <v>3</v>
      </c>
    </row>
    <row r="24" spans="2:8" x14ac:dyDescent="0.2">
      <c r="B24" s="71">
        <f t="shared" si="5"/>
        <v>0.70000000000000007</v>
      </c>
      <c r="C24" s="72">
        <f t="shared" si="0"/>
        <v>0.29999999999999993</v>
      </c>
      <c r="D24" s="73"/>
      <c r="E24" s="74">
        <f t="shared" si="1"/>
        <v>5.8748229077351484E-3</v>
      </c>
      <c r="F24" s="75">
        <f t="shared" si="2"/>
        <v>0.16336494577434194</v>
      </c>
      <c r="G24" s="76">
        <f t="shared" si="3"/>
        <v>21.067008779343034</v>
      </c>
      <c r="H24" s="73">
        <f t="shared" si="4"/>
        <v>1</v>
      </c>
    </row>
    <row r="25" spans="2:8" x14ac:dyDescent="0.2">
      <c r="B25" s="42">
        <f t="shared" si="5"/>
        <v>0.75000000000000011</v>
      </c>
      <c r="C25" s="61">
        <f t="shared" si="0"/>
        <v>0.24999999999999989</v>
      </c>
      <c r="D25" s="9"/>
      <c r="E25" s="50">
        <f t="shared" si="1"/>
        <v>3.1277639845160736E-2</v>
      </c>
      <c r="F25" s="36">
        <f t="shared" si="2"/>
        <v>0.16433481648285791</v>
      </c>
      <c r="G25" s="70">
        <f t="shared" si="3"/>
        <v>3.9879868525999682</v>
      </c>
      <c r="H25" s="63">
        <f t="shared" si="4"/>
        <v>2</v>
      </c>
    </row>
    <row r="26" spans="2:8" x14ac:dyDescent="0.2">
      <c r="B26" s="42">
        <f t="shared" si="5"/>
        <v>0.80000000000000016</v>
      </c>
      <c r="C26" s="61">
        <f t="shared" si="0"/>
        <v>0.19999999999999984</v>
      </c>
      <c r="D26" s="9"/>
      <c r="E26" s="50">
        <f t="shared" si="1"/>
        <v>6.8430102598057305E-2</v>
      </c>
      <c r="F26" s="36">
        <f t="shared" si="2"/>
        <v>0.16530468719137389</v>
      </c>
      <c r="G26" s="70">
        <f t="shared" si="3"/>
        <v>1.8369793763094926</v>
      </c>
      <c r="H26" s="63">
        <f t="shared" si="4"/>
        <v>4</v>
      </c>
    </row>
    <row r="27" spans="2:8" x14ac:dyDescent="0.2">
      <c r="B27" s="42">
        <f t="shared" si="5"/>
        <v>0.8500000000000002</v>
      </c>
      <c r="C27" s="61">
        <f t="shared" si="0"/>
        <v>0.1499999999999998</v>
      </c>
      <c r="D27" s="9"/>
      <c r="E27" s="50">
        <f t="shared" si="1"/>
        <v>0.10558256535095382</v>
      </c>
      <c r="F27" s="36">
        <f t="shared" si="2"/>
        <v>0.16627455789988985</v>
      </c>
      <c r="G27" s="70">
        <f t="shared" si="3"/>
        <v>1.1997677597511176</v>
      </c>
      <c r="H27" s="63">
        <f t="shared" si="4"/>
        <v>6</v>
      </c>
    </row>
    <row r="28" spans="2:8" x14ac:dyDescent="0.2">
      <c r="B28" s="42">
        <f t="shared" si="5"/>
        <v>0.90000000000000024</v>
      </c>
      <c r="C28" s="61">
        <f t="shared" si="0"/>
        <v>9.9999999999999756E-2</v>
      </c>
      <c r="D28" s="9"/>
      <c r="E28" s="64">
        <f t="shared" si="1"/>
        <v>0.14273502810385028</v>
      </c>
      <c r="F28" s="36">
        <f t="shared" si="2"/>
        <v>0.16724442860840585</v>
      </c>
      <c r="G28" s="70">
        <f t="shared" si="3"/>
        <v>0.89427542982326036</v>
      </c>
      <c r="H28" s="63">
        <f t="shared" si="4"/>
        <v>8</v>
      </c>
    </row>
    <row r="29" spans="2:8" x14ac:dyDescent="0.2">
      <c r="B29" s="77">
        <f t="shared" si="5"/>
        <v>0.95000000000000029</v>
      </c>
      <c r="C29" s="78">
        <f t="shared" si="0"/>
        <v>4.9999999999999711E-2</v>
      </c>
      <c r="D29" s="79"/>
      <c r="E29" s="64">
        <f t="shared" si="1"/>
        <v>0.17988749085674674</v>
      </c>
      <c r="F29" s="80">
        <f t="shared" si="2"/>
        <v>0.16821429931692181</v>
      </c>
      <c r="G29" s="70">
        <f t="shared" si="3"/>
        <v>0.71497077814790189</v>
      </c>
      <c r="H29" s="63">
        <f t="shared" si="4"/>
        <v>10</v>
      </c>
    </row>
    <row r="30" spans="2:8" x14ac:dyDescent="0.2">
      <c r="B30" s="42">
        <f t="shared" si="5"/>
        <v>1.0000000000000002</v>
      </c>
      <c r="C30" s="61">
        <f t="shared" si="0"/>
        <v>0</v>
      </c>
      <c r="D30" s="9"/>
      <c r="E30" s="50">
        <f t="shared" si="1"/>
        <v>0.21703995360964304</v>
      </c>
      <c r="F30" s="36">
        <f t="shared" si="2"/>
        <v>0.16918417002543781</v>
      </c>
      <c r="G30" s="70">
        <f t="shared" si="3"/>
        <v>0.5970521457929413</v>
      </c>
      <c r="H30" s="63">
        <f t="shared" si="4"/>
        <v>12</v>
      </c>
    </row>
    <row r="31" spans="2:8" x14ac:dyDescent="0.2">
      <c r="B31" s="37"/>
    </row>
    <row r="32" spans="2:8" x14ac:dyDescent="0.2">
      <c r="B32" s="37"/>
    </row>
    <row r="33" spans="2:5" x14ac:dyDescent="0.2">
      <c r="B33" s="37"/>
    </row>
    <row r="34" spans="2:5" x14ac:dyDescent="0.2">
      <c r="B34" s="41" t="s">
        <v>52</v>
      </c>
    </row>
    <row r="35" spans="2:5" x14ac:dyDescent="0.2">
      <c r="B35" s="37"/>
    </row>
    <row r="36" spans="2:5" x14ac:dyDescent="0.2">
      <c r="B36" s="40" t="s">
        <v>53</v>
      </c>
    </row>
    <row r="38" spans="2:5" x14ac:dyDescent="0.2">
      <c r="B38" s="42"/>
      <c r="C38" s="9" t="s">
        <v>56</v>
      </c>
      <c r="D38" s="9" t="s">
        <v>54</v>
      </c>
      <c r="E38" s="9" t="s">
        <v>55</v>
      </c>
    </row>
    <row r="39" spans="2:5" x14ac:dyDescent="0.2">
      <c r="B39" s="43" t="s">
        <v>57</v>
      </c>
      <c r="C39" s="81">
        <f>MAX(G10:G30)</f>
        <v>21.067008779343034</v>
      </c>
      <c r="D39" s="17">
        <f>F24</f>
        <v>0.16336494577434194</v>
      </c>
      <c r="E39" s="17">
        <f>E24</f>
        <v>5.8748229077351484E-3</v>
      </c>
    </row>
    <row r="40" spans="2:5" x14ac:dyDescent="0.2">
      <c r="B40" s="37"/>
    </row>
    <row r="41" spans="2:5" x14ac:dyDescent="0.2">
      <c r="B41" s="37"/>
    </row>
    <row r="42" spans="2:5" x14ac:dyDescent="0.2">
      <c r="B42" s="37"/>
      <c r="C42" s="9" t="s">
        <v>49</v>
      </c>
      <c r="D42" s="9" t="s">
        <v>6</v>
      </c>
      <c r="E42" s="9" t="s">
        <v>50</v>
      </c>
    </row>
    <row r="43" spans="2:5" x14ac:dyDescent="0.2">
      <c r="B43" s="37"/>
      <c r="C43" s="38">
        <v>0</v>
      </c>
      <c r="D43" s="39">
        <f>(C43*$D$39)+(1-C43)*($H$3)</f>
        <v>3.9600000000000003E-2</v>
      </c>
      <c r="E43" s="36">
        <f>(C43*$E$39)</f>
        <v>0</v>
      </c>
    </row>
    <row r="44" spans="2:5" x14ac:dyDescent="0.2">
      <c r="B44" s="37"/>
      <c r="C44" s="38">
        <v>1</v>
      </c>
      <c r="D44" s="39">
        <f>(C44*$D$39)+(1-C44)*($H$3)</f>
        <v>0.16336494577434194</v>
      </c>
      <c r="E44" s="36">
        <f t="shared" ref="E44:E45" si="6">(C44*$E$39)</f>
        <v>5.8748229077351484E-3</v>
      </c>
    </row>
    <row r="45" spans="2:5" x14ac:dyDescent="0.2">
      <c r="B45" s="37"/>
      <c r="C45" s="38">
        <v>2</v>
      </c>
      <c r="D45" s="39">
        <f t="shared" ref="D44:D45" si="7">(C45*$D$39)+(1-C45)*($H$3)</f>
        <v>0.28712989154868385</v>
      </c>
      <c r="E45" s="36">
        <f t="shared" si="6"/>
        <v>1.1749645815470297E-2</v>
      </c>
    </row>
    <row r="47" spans="2:5" x14ac:dyDescent="0.2">
      <c r="C47" t="s">
        <v>58</v>
      </c>
      <c r="D47" t="s">
        <v>59</v>
      </c>
    </row>
    <row r="48" spans="2:5" x14ac:dyDescent="0.2">
      <c r="C48" s="51">
        <v>10</v>
      </c>
      <c r="D48">
        <f>($D$39-$H$3)/(C48*$E$39^2)</f>
        <v>358.59819283411815</v>
      </c>
    </row>
    <row r="49" spans="3:4" x14ac:dyDescent="0.2">
      <c r="C49" s="51">
        <v>9</v>
      </c>
      <c r="D49">
        <f t="shared" ref="D49:D55" si="8">($D$39-$H$3)/(C49*$E$39^2)</f>
        <v>398.44243648235351</v>
      </c>
    </row>
    <row r="50" spans="3:4" x14ac:dyDescent="0.2">
      <c r="C50" s="51">
        <v>8</v>
      </c>
      <c r="D50">
        <f t="shared" si="8"/>
        <v>448.2477410426477</v>
      </c>
    </row>
    <row r="51" spans="3:4" x14ac:dyDescent="0.2">
      <c r="C51" s="51">
        <v>7</v>
      </c>
      <c r="D51">
        <f t="shared" si="8"/>
        <v>512.28313262016877</v>
      </c>
    </row>
    <row r="52" spans="3:4" x14ac:dyDescent="0.2">
      <c r="C52" s="51">
        <v>6</v>
      </c>
      <c r="D52">
        <f t="shared" si="8"/>
        <v>597.66365472353027</v>
      </c>
    </row>
    <row r="53" spans="3:4" x14ac:dyDescent="0.2">
      <c r="C53" s="51">
        <v>5</v>
      </c>
      <c r="D53">
        <f t="shared" si="8"/>
        <v>717.1963856682363</v>
      </c>
    </row>
    <row r="54" spans="3:4" x14ac:dyDescent="0.2">
      <c r="C54" s="51">
        <v>4</v>
      </c>
      <c r="D54">
        <f t="shared" si="8"/>
        <v>896.49548208529541</v>
      </c>
    </row>
    <row r="55" spans="3:4" x14ac:dyDescent="0.2">
      <c r="C55" s="51">
        <v>3</v>
      </c>
      <c r="D55">
        <f t="shared" si="8"/>
        <v>1195.3273094470605</v>
      </c>
    </row>
    <row r="56" spans="3:4" x14ac:dyDescent="0.2">
      <c r="C56" s="5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12</vt:lpstr>
      <vt:lpstr>34</vt:lpstr>
      <vt:lpstr>Optimal</vt:lpstr>
      <vt:lpstr>Simulation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Salem</dc:creator>
  <cp:keywords/>
  <dc:description/>
  <cp:lastModifiedBy>Ahmad Nawaz</cp:lastModifiedBy>
  <dcterms:modified xsi:type="dcterms:W3CDTF">2025-03-12T05:38:59Z</dcterms:modified>
  <cp:category/>
</cp:coreProperties>
</file>