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/Library/CloudStorage/OneDrive-Personal/Документы/ТВиМС/"/>
    </mc:Choice>
  </mc:AlternateContent>
  <xr:revisionPtr revIDLastSave="0" documentId="13_ncr:1_{06B9048B-A032-FA45-869C-B44C44518BB7}" xr6:coauthVersionLast="47" xr6:coauthVersionMax="47" xr10:uidLastSave="{00000000-0000-0000-0000-000000000000}"/>
  <bookViews>
    <workbookView xWindow="0" yWindow="0" windowWidth="28800" windowHeight="18000" activeTab="1" xr2:uid="{B3EBADDE-95F0-3A4B-8743-32CD751C842C}"/>
  </bookViews>
  <sheets>
    <sheet name="Sheet1" sheetId="1" state="hidden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" i="2" l="1"/>
  <c r="O64" i="2"/>
  <c r="L63" i="2"/>
  <c r="L62" i="2"/>
  <c r="L61" i="2"/>
  <c r="L60" i="2"/>
  <c r="L59" i="2"/>
  <c r="L58" i="2"/>
  <c r="L57" i="2"/>
  <c r="L56" i="2"/>
  <c r="L55" i="2"/>
  <c r="K64" i="2"/>
  <c r="K63" i="2"/>
  <c r="K62" i="2"/>
  <c r="K61" i="2"/>
  <c r="K60" i="2"/>
  <c r="K59" i="2"/>
  <c r="K58" i="2"/>
  <c r="K57" i="2"/>
  <c r="K56" i="2"/>
  <c r="I50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L3" i="2"/>
  <c r="I3" i="2"/>
  <c r="I55" i="2"/>
  <c r="I45" i="2"/>
  <c r="Q30" i="2"/>
  <c r="W30" i="2" s="1"/>
  <c r="Q29" i="2"/>
  <c r="L43" i="2" s="1"/>
  <c r="J25" i="2"/>
  <c r="K25" i="2" s="1"/>
  <c r="N25" i="2" s="1"/>
  <c r="I25" i="2"/>
  <c r="J24" i="2"/>
  <c r="K24" i="2" s="1"/>
  <c r="N24" i="2" s="1"/>
  <c r="I24" i="2"/>
  <c r="J23" i="2"/>
  <c r="K23" i="2" s="1"/>
  <c r="N23" i="2" s="1"/>
  <c r="I23" i="2"/>
  <c r="J22" i="2"/>
  <c r="K22" i="2" s="1"/>
  <c r="N22" i="2" s="1"/>
  <c r="I22" i="2"/>
  <c r="J21" i="2"/>
  <c r="K21" i="2" s="1"/>
  <c r="N21" i="2" s="1"/>
  <c r="I21" i="2"/>
  <c r="J20" i="2"/>
  <c r="K20" i="2" s="1"/>
  <c r="N20" i="2" s="1"/>
  <c r="I20" i="2"/>
  <c r="J19" i="2"/>
  <c r="K19" i="2" s="1"/>
  <c r="N19" i="2" s="1"/>
  <c r="I19" i="2"/>
  <c r="J18" i="2"/>
  <c r="K18" i="2" s="1"/>
  <c r="N18" i="2" s="1"/>
  <c r="I18" i="2"/>
  <c r="J17" i="2"/>
  <c r="K17" i="2" s="1"/>
  <c r="N17" i="2" s="1"/>
  <c r="I17" i="2"/>
  <c r="J16" i="2"/>
  <c r="K16" i="2" s="1"/>
  <c r="N16" i="2" s="1"/>
  <c r="I16" i="2"/>
  <c r="L12" i="2"/>
  <c r="M12" i="2" s="1"/>
  <c r="K12" i="2"/>
  <c r="M11" i="2"/>
  <c r="N63" i="2" s="1"/>
  <c r="K11" i="2"/>
  <c r="L10" i="2"/>
  <c r="M10" i="2" s="1"/>
  <c r="K10" i="2"/>
  <c r="L9" i="2"/>
  <c r="M9" i="2" s="1"/>
  <c r="K9" i="2"/>
  <c r="L8" i="2"/>
  <c r="M8" i="2" s="1"/>
  <c r="K8" i="2"/>
  <c r="M7" i="2"/>
  <c r="N7" i="2" s="1"/>
  <c r="L7" i="2"/>
  <c r="K7" i="2"/>
  <c r="L6" i="2"/>
  <c r="M6" i="2" s="1"/>
  <c r="K6" i="2"/>
  <c r="L5" i="2"/>
  <c r="M5" i="2" s="1"/>
  <c r="K5" i="2"/>
  <c r="L4" i="2"/>
  <c r="M4" i="2" s="1"/>
  <c r="K4" i="2"/>
  <c r="M3" i="2"/>
  <c r="N55" i="2" s="1"/>
  <c r="K3" i="2"/>
  <c r="J3" i="2" s="1"/>
  <c r="I4" i="2" s="1"/>
  <c r="H3" i="1"/>
  <c r="F50" i="1"/>
  <c r="L57" i="1"/>
  <c r="L58" i="1"/>
  <c r="L59" i="1"/>
  <c r="L60" i="1"/>
  <c r="L61" i="1"/>
  <c r="L62" i="1"/>
  <c r="L63" i="1"/>
  <c r="L64" i="1"/>
  <c r="L56" i="1"/>
  <c r="L55" i="1"/>
  <c r="J55" i="1"/>
  <c r="J56" i="1"/>
  <c r="J57" i="1"/>
  <c r="J58" i="1"/>
  <c r="J59" i="1"/>
  <c r="J60" i="1"/>
  <c r="J61" i="1"/>
  <c r="J62" i="1"/>
  <c r="J63" i="1"/>
  <c r="J64" i="1"/>
  <c r="I64" i="1"/>
  <c r="F45" i="1"/>
  <c r="G64" i="1"/>
  <c r="K64" i="1"/>
  <c r="K63" i="1"/>
  <c r="K62" i="1"/>
  <c r="K61" i="1"/>
  <c r="K60" i="1"/>
  <c r="K59" i="1"/>
  <c r="K58" i="1"/>
  <c r="K57" i="1"/>
  <c r="K56" i="1"/>
  <c r="K55" i="1"/>
  <c r="F55" i="1"/>
  <c r="H55" i="1" s="1"/>
  <c r="I43" i="1"/>
  <c r="N29" i="1"/>
  <c r="N30" i="1" s="1"/>
  <c r="U30" i="1" s="1"/>
  <c r="F25" i="1"/>
  <c r="F24" i="1"/>
  <c r="G23" i="1" s="1"/>
  <c r="H23" i="1" s="1"/>
  <c r="K23" i="1" s="1"/>
  <c r="F23" i="1"/>
  <c r="G22" i="1" s="1"/>
  <c r="F22" i="1"/>
  <c r="G21" i="1" s="1"/>
  <c r="H21" i="1" s="1"/>
  <c r="K21" i="1" s="1"/>
  <c r="F21" i="1"/>
  <c r="G20" i="1" s="1"/>
  <c r="H20" i="1" s="1"/>
  <c r="K20" i="1" s="1"/>
  <c r="F20" i="1"/>
  <c r="G19" i="1" s="1"/>
  <c r="H19" i="1" s="1"/>
  <c r="K19" i="1" s="1"/>
  <c r="F19" i="1"/>
  <c r="G18" i="1" s="1"/>
  <c r="F18" i="1"/>
  <c r="G17" i="1" s="1"/>
  <c r="F17" i="1"/>
  <c r="G16" i="1" s="1"/>
  <c r="H16" i="1" s="1"/>
  <c r="K16" i="1" s="1"/>
  <c r="G25" i="1"/>
  <c r="F16" i="1"/>
  <c r="J11" i="1"/>
  <c r="K11" i="1" s="1"/>
  <c r="J9" i="1"/>
  <c r="I12" i="1"/>
  <c r="J12" i="1" s="1"/>
  <c r="K12" i="1" s="1"/>
  <c r="I10" i="1"/>
  <c r="J10" i="1" s="1"/>
  <c r="I9" i="1"/>
  <c r="I8" i="1"/>
  <c r="J8" i="1" s="1"/>
  <c r="I7" i="1"/>
  <c r="J7" i="1" s="1"/>
  <c r="I6" i="1"/>
  <c r="J6" i="1" s="1"/>
  <c r="I5" i="1"/>
  <c r="J5" i="1" s="1"/>
  <c r="K5" i="1" s="1"/>
  <c r="I4" i="1"/>
  <c r="J4" i="1" s="1"/>
  <c r="K4" i="1" s="1"/>
  <c r="I3" i="1"/>
  <c r="J3" i="1" s="1"/>
  <c r="K3" i="1" s="1"/>
  <c r="F3" i="1"/>
  <c r="H12" i="1"/>
  <c r="H11" i="1"/>
  <c r="H10" i="1"/>
  <c r="H9" i="1"/>
  <c r="H8" i="1"/>
  <c r="H7" i="1"/>
  <c r="H6" i="1"/>
  <c r="H5" i="1"/>
  <c r="H4" i="1"/>
  <c r="N11" i="2" l="1"/>
  <c r="N10" i="2"/>
  <c r="N62" i="2"/>
  <c r="I56" i="2"/>
  <c r="J4" i="2"/>
  <c r="I5" i="2" s="1"/>
  <c r="N61" i="2"/>
  <c r="N9" i="2"/>
  <c r="N6" i="2"/>
  <c r="N58" i="2"/>
  <c r="N8" i="2"/>
  <c r="N60" i="2"/>
  <c r="N4" i="2"/>
  <c r="N56" i="2"/>
  <c r="N5" i="2"/>
  <c r="N57" i="2"/>
  <c r="N64" i="2"/>
  <c r="N12" i="2"/>
  <c r="N59" i="2"/>
  <c r="X30" i="2"/>
  <c r="Q31" i="2"/>
  <c r="N3" i="2"/>
  <c r="K9" i="1"/>
  <c r="H22" i="1"/>
  <c r="K22" i="1" s="1"/>
  <c r="H25" i="1"/>
  <c r="K25" i="1" s="1"/>
  <c r="H17" i="1"/>
  <c r="K17" i="1" s="1"/>
  <c r="K6" i="1"/>
  <c r="K7" i="1"/>
  <c r="K8" i="1"/>
  <c r="G3" i="1"/>
  <c r="F4" i="1" s="1"/>
  <c r="K10" i="1"/>
  <c r="H18" i="1"/>
  <c r="K18" i="1" s="1"/>
  <c r="G24" i="1"/>
  <c r="H24" i="1" s="1"/>
  <c r="K24" i="1" s="1"/>
  <c r="T30" i="1"/>
  <c r="N31" i="1"/>
  <c r="J55" i="2" l="1"/>
  <c r="M55" i="2" s="1"/>
  <c r="O55" i="2" s="1"/>
  <c r="J5" i="2"/>
  <c r="I6" i="2" s="1"/>
  <c r="I57" i="2"/>
  <c r="X29" i="2"/>
  <c r="W29" i="2"/>
  <c r="G4" i="1"/>
  <c r="F5" i="1" s="1"/>
  <c r="F56" i="1"/>
  <c r="U29" i="1"/>
  <c r="T29" i="1"/>
  <c r="I58" i="2" l="1"/>
  <c r="J6" i="2"/>
  <c r="I7" i="2" s="1"/>
  <c r="J56" i="2"/>
  <c r="M56" i="2" s="1"/>
  <c r="O56" i="2" s="1"/>
  <c r="H56" i="1"/>
  <c r="G55" i="1"/>
  <c r="I55" i="1" s="1"/>
  <c r="G5" i="1"/>
  <c r="F6" i="1" s="1"/>
  <c r="F57" i="1"/>
  <c r="J7" i="2" l="1"/>
  <c r="I8" i="2" s="1"/>
  <c r="I59" i="2"/>
  <c r="J57" i="2"/>
  <c r="M57" i="2" s="1"/>
  <c r="O57" i="2" s="1"/>
  <c r="H57" i="1"/>
  <c r="G56" i="1"/>
  <c r="I56" i="1" s="1"/>
  <c r="G6" i="1"/>
  <c r="F7" i="1" s="1"/>
  <c r="F58" i="1"/>
  <c r="J58" i="2" l="1"/>
  <c r="M58" i="2" s="1"/>
  <c r="O58" i="2" s="1"/>
  <c r="J8" i="2"/>
  <c r="I9" i="2" s="1"/>
  <c r="I60" i="2"/>
  <c r="H58" i="1"/>
  <c r="G57" i="1"/>
  <c r="I57" i="1" s="1"/>
  <c r="G7" i="1"/>
  <c r="F8" i="1" s="1"/>
  <c r="F59" i="1"/>
  <c r="J59" i="2" l="1"/>
  <c r="M59" i="2" s="1"/>
  <c r="O59" i="2" s="1"/>
  <c r="J9" i="2"/>
  <c r="I10" i="2" s="1"/>
  <c r="I61" i="2"/>
  <c r="G58" i="1"/>
  <c r="I58" i="1" s="1"/>
  <c r="H59" i="1"/>
  <c r="G8" i="1"/>
  <c r="F9" i="1" s="1"/>
  <c r="F60" i="1"/>
  <c r="J60" i="2" l="1"/>
  <c r="M60" i="2" s="1"/>
  <c r="O60" i="2" s="1"/>
  <c r="J10" i="2"/>
  <c r="I11" i="2" s="1"/>
  <c r="I62" i="2"/>
  <c r="G9" i="1"/>
  <c r="F10" i="1" s="1"/>
  <c r="F61" i="1"/>
  <c r="G59" i="1"/>
  <c r="I59" i="1" s="1"/>
  <c r="H60" i="1"/>
  <c r="J61" i="2" l="1"/>
  <c r="M61" i="2" s="1"/>
  <c r="O61" i="2" s="1"/>
  <c r="J11" i="2"/>
  <c r="I12" i="2" s="1"/>
  <c r="I63" i="2"/>
  <c r="H61" i="1"/>
  <c r="G60" i="1"/>
  <c r="I60" i="1" s="1"/>
  <c r="G10" i="1"/>
  <c r="F11" i="1" s="1"/>
  <c r="F62" i="1"/>
  <c r="J62" i="2" l="1"/>
  <c r="M62" i="2" s="1"/>
  <c r="O62" i="2" s="1"/>
  <c r="J12" i="2"/>
  <c r="I64" i="2"/>
  <c r="G11" i="1"/>
  <c r="F12" i="1" s="1"/>
  <c r="F63" i="1"/>
  <c r="G61" i="1"/>
  <c r="I61" i="1" s="1"/>
  <c r="H62" i="1"/>
  <c r="J63" i="2" l="1"/>
  <c r="M63" i="2" s="1"/>
  <c r="O63" i="2" s="1"/>
  <c r="H63" i="1"/>
  <c r="G62" i="1"/>
  <c r="I62" i="1" s="1"/>
  <c r="G12" i="1"/>
  <c r="F64" i="1"/>
  <c r="H64" i="1" l="1"/>
  <c r="G63" i="1"/>
  <c r="I63" i="1" s="1"/>
  <c r="F44" i="1" l="1"/>
</calcChain>
</file>

<file path=xl/sharedStrings.xml><?xml version="1.0" encoding="utf-8"?>
<sst xmlns="http://schemas.openxmlformats.org/spreadsheetml/2006/main" count="101" uniqueCount="38">
  <si>
    <t>x</t>
  </si>
  <si>
    <t>F*(x)</t>
  </si>
  <si>
    <t>&gt;5,93</t>
  </si>
  <si>
    <t>j</t>
  </si>
  <si>
    <t>Aj</t>
  </si>
  <si>
    <t>Bj</t>
  </si>
  <si>
    <t>hj</t>
  </si>
  <si>
    <t>vj</t>
  </si>
  <si>
    <t>p*j</t>
  </si>
  <si>
    <t>f*j</t>
  </si>
  <si>
    <t>Интервальный статистический ряд (равноинтервальный метод)</t>
  </si>
  <si>
    <t>Интервальный статистический ряд (равновероятностный метод)</t>
  </si>
  <si>
    <t>Точечные оценки числовых характеристик</t>
  </si>
  <si>
    <t>m*x</t>
  </si>
  <si>
    <t>D*x</t>
  </si>
  <si>
    <t>σ*x</t>
  </si>
  <si>
    <t>Интервальные оценки числовых характеристик</t>
  </si>
  <si>
    <t>Iy(mx)</t>
  </si>
  <si>
    <t>[</t>
  </si>
  <si>
    <t>]</t>
  </si>
  <si>
    <t>Iy(Dx)</t>
  </si>
  <si>
    <t>Экспоненциальное распределение</t>
  </si>
  <si>
    <t>Критерий согласия Пирсона</t>
  </si>
  <si>
    <t>𝜒2</t>
  </si>
  <si>
    <t>𝜆*</t>
  </si>
  <si>
    <t>pj</t>
  </si>
  <si>
    <t>e^(Aj/m*x)</t>
  </si>
  <si>
    <t>e^(Bj/m*x)</t>
  </si>
  <si>
    <t>(p*j-pj)^2/pj</t>
  </si>
  <si>
    <t>k</t>
  </si>
  <si>
    <t>𝜒2a,k</t>
  </si>
  <si>
    <t>Критерий согласия Колмогорова</t>
  </si>
  <si>
    <t>Z</t>
  </si>
  <si>
    <t>𝜆</t>
  </si>
  <si>
    <t>𝜆y</t>
  </si>
  <si>
    <t>&gt;</t>
  </si>
  <si>
    <t>F0(x)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</si>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</sst>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2"/>
      <color theme="1"/>
      <name val="Calibri"/>
      <family val="2"/>
      <scheme val="minor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2" fontId="0" fillId="0" borderId="0" xfId="0" applyNumberFormat="1"/>
    <xf numFmtId="0" fontId="0" fillId="0" borderId="3" xfId="0" applyBorder="1"/>
    <xf numFmtId="0" fontId="0" fillId="0" borderId="7" xfId="0" applyBorder="1"/>
    <xf numFmtId="0" fontId="1" fillId="0" borderId="11" xfId="0" applyFont="1" applyBorder="1"/>
    <xf numFmtId="0" fontId="1" fillId="0" borderId="8" xfId="0" applyFont="1" applyBorder="1"/>
    <xf numFmtId="0" fontId="0" fillId="0" borderId="12" xfId="0" applyBorder="1"/>
    <xf numFmtId="0" fontId="0" fillId="0" borderId="2" xfId="0" applyBorder="1"/>
    <xf numFmtId="0" fontId="0" fillId="0" borderId="4" xfId="0" applyBorder="1"/>
    <xf numFmtId="2" fontId="0" fillId="0" borderId="12" xfId="0" applyNumberFormat="1" applyBorder="1"/>
    <xf numFmtId="2" fontId="0" fillId="0" borderId="2" xfId="0" applyNumberFormat="1" applyBorder="1"/>
    <xf numFmtId="2" fontId="0" fillId="0" borderId="4" xfId="0" applyNumberFormat="1" applyBorder="1"/>
    <xf numFmtId="164" fontId="0" fillId="0" borderId="12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165" fontId="0" fillId="0" borderId="2" xfId="0" applyNumberFormat="1" applyBorder="1"/>
    <xf numFmtId="0" fontId="0" fillId="0" borderId="6" xfId="0" applyBorder="1" applyAlignment="1">
      <alignment vertical="center"/>
    </xf>
    <xf numFmtId="0" fontId="1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0" borderId="4" xfId="0" applyNumberFormat="1" applyBorder="1"/>
    <xf numFmtId="164" fontId="0" fillId="0" borderId="3" xfId="0" applyNumberFormat="1" applyBorder="1"/>
    <xf numFmtId="164" fontId="0" fillId="0" borderId="7" xfId="0" applyNumberFormat="1" applyBorder="1"/>
    <xf numFmtId="165" fontId="0" fillId="0" borderId="3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2" fontId="3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Равноинтервальная 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title>
    <c:autoTitleDeleted val="0"/>
    <c:plotArea>
      <c:layout>
        <c:manualLayout>
          <c:layoutTarget val="inner"/>
          <c:xMode val="edge"/>
          <c:yMode val="edge"/>
          <c:x val="6.5243771091419531E-2"/>
          <c:y val="0.17400001881653412"/>
          <c:w val="0.90737425706555819"/>
          <c:h val="0.71054760818331064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numRef>
              <c:f>Sheet1!$F$3:$F$12</c:f>
              <c:numCache>
                <c:formatCode>0.00</c:formatCode>
                <c:ptCount val="10"/>
                <c:pt idx="0">
                  <c:v>0</c:v>
                </c:pt>
                <c:pt idx="1">
                  <c:v>0.59299999999999997</c:v>
                </c:pt>
                <c:pt idx="2">
                  <c:v>1.1859999999999999</c:v>
                </c:pt>
                <c:pt idx="3">
                  <c:v>1.7789999999999999</c:v>
                </c:pt>
                <c:pt idx="4">
                  <c:v>2.3719999999999999</c:v>
                </c:pt>
                <c:pt idx="5">
                  <c:v>2.9649999999999999</c:v>
                </c:pt>
                <c:pt idx="6">
                  <c:v>3.5579999999999998</c:v>
                </c:pt>
                <c:pt idx="7">
                  <c:v>4.1509999999999998</c:v>
                </c:pt>
                <c:pt idx="8">
                  <c:v>4.7439999999999998</c:v>
                </c:pt>
                <c:pt idx="9">
                  <c:v>5.3369999999999997</c:v>
                </c:pt>
              </c:numCache>
            </c:numRef>
          </c:cat>
          <c:val>
            <c:numRef>
              <c:f>Sheet1!$K$3:$K$12</c:f>
              <c:numCache>
                <c:formatCode>General</c:formatCode>
                <c:ptCount val="10"/>
                <c:pt idx="0">
                  <c:v>0.64080944350758862</c:v>
                </c:pt>
                <c:pt idx="1">
                  <c:v>0.45531197301854981</c:v>
                </c:pt>
                <c:pt idx="2">
                  <c:v>0.25295109612141653</c:v>
                </c:pt>
                <c:pt idx="3">
                  <c:v>0.10118043844856661</c:v>
                </c:pt>
                <c:pt idx="4">
                  <c:v>6.7453625632377751E-2</c:v>
                </c:pt>
                <c:pt idx="5">
                  <c:v>6.7453625632377751E-2</c:v>
                </c:pt>
                <c:pt idx="6">
                  <c:v>1.6863406408094438E-2</c:v>
                </c:pt>
                <c:pt idx="7">
                  <c:v>1.6863406408094438E-2</c:v>
                </c:pt>
                <c:pt idx="8">
                  <c:v>0</c:v>
                </c:pt>
                <c:pt idx="9">
                  <c:v>6.7453625632377751E-2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E-B945-9DC7-277E396630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13754608"/>
        <c:axId val="1713756272"/>
      </c:barChart>
      <c:catAx>
        <c:axId val="17137546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713756272"/>
        <c:crosses val="autoZero"/>
        <c:auto val="1"/>
        <c:lblAlgn val="ctr"/>
        <c:lblOffset val="100"/>
        <c:noMultiLvlLbl val="0"/>
      </c:catAx>
      <c:valAx>
        <c:axId val="171375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71375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Равновероятностная 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title>
    <c:autoTitleDeleted val="0"/>
    <c:plotArea>
      <c:layout>
        <c:manualLayout>
          <c:layoutTarget val="inner"/>
          <c:xMode val="edge"/>
          <c:yMode val="edge"/>
          <c:x val="6.5808637819895002E-2"/>
          <c:y val="0.17399988239675418"/>
          <c:w val="0.90657232303402169"/>
          <c:h val="0.71054783512024922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numRef>
              <c:f>Sheet1!$F$16:$F$25</c:f>
              <c:numCache>
                <c:formatCode>0.000</c:formatCode>
                <c:ptCount val="10"/>
                <c:pt idx="0">
                  <c:v>0</c:v>
                </c:pt>
                <c:pt idx="1">
                  <c:v>0.14500000000000002</c:v>
                </c:pt>
                <c:pt idx="2">
                  <c:v>0.245</c:v>
                </c:pt>
                <c:pt idx="3">
                  <c:v>0.35</c:v>
                </c:pt>
                <c:pt idx="4">
                  <c:v>0.66</c:v>
                </c:pt>
                <c:pt idx="5">
                  <c:v>0.85499999999999998</c:v>
                </c:pt>
                <c:pt idx="6">
                  <c:v>1.0649999999999999</c:v>
                </c:pt>
                <c:pt idx="7">
                  <c:v>1.3450000000000002</c:v>
                </c:pt>
                <c:pt idx="8">
                  <c:v>1.7450000000000001</c:v>
                </c:pt>
                <c:pt idx="9">
                  <c:v>2.98</c:v>
                </c:pt>
              </c:numCache>
            </c:numRef>
          </c:cat>
          <c:val>
            <c:numRef>
              <c:f>Sheet1!$K$16:$K$25</c:f>
              <c:numCache>
                <c:formatCode>General</c:formatCode>
                <c:ptCount val="10"/>
                <c:pt idx="0">
                  <c:v>0.68965517241379304</c:v>
                </c:pt>
                <c:pt idx="1">
                  <c:v>1.0000000000000002</c:v>
                </c:pt>
                <c:pt idx="2">
                  <c:v>0.95238095238095255</c:v>
                </c:pt>
                <c:pt idx="3">
                  <c:v>0.32258064516129026</c:v>
                </c:pt>
                <c:pt idx="4">
                  <c:v>0.512820512820513</c:v>
                </c:pt>
                <c:pt idx="5">
                  <c:v>0.47619047619047628</c:v>
                </c:pt>
                <c:pt idx="6">
                  <c:v>0.35714285714285687</c:v>
                </c:pt>
                <c:pt idx="7">
                  <c:v>0.25000000000000006</c:v>
                </c:pt>
                <c:pt idx="8">
                  <c:v>8.0971659919028355E-2</c:v>
                </c:pt>
                <c:pt idx="9">
                  <c:v>3.389830508474577E-2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E-6C4B-9457-B7A0E8A87DE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39678080"/>
        <c:axId val="1639666848"/>
      </c:barChart>
      <c:catAx>
        <c:axId val="163967808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639666848"/>
        <c:crosses val="autoZero"/>
        <c:auto val="1"/>
        <c:lblAlgn val="ctr"/>
        <c:lblOffset val="100"/>
        <c:noMultiLvlLbl val="0"/>
      </c:catAx>
      <c:valAx>
        <c:axId val="163966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63967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F*(x)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0.00</c:formatCode>
                <c:ptCount val="100"/>
                <c:pt idx="0">
                  <c:v>0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0.12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0.22</c:v>
                </c:pt>
                <c:pt idx="16">
                  <c:v>0.22</c:v>
                </c:pt>
                <c:pt idx="17">
                  <c:v>0.23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0.27</c:v>
                </c:pt>
                <c:pt idx="24">
                  <c:v>0.28000000000000003</c:v>
                </c:pt>
                <c:pt idx="25">
                  <c:v>0.31</c:v>
                </c:pt>
                <c:pt idx="26">
                  <c:v>0.32</c:v>
                </c:pt>
                <c:pt idx="27">
                  <c:v>0.33</c:v>
                </c:pt>
                <c:pt idx="28">
                  <c:v>0.34</c:v>
                </c:pt>
                <c:pt idx="29">
                  <c:v>0.35</c:v>
                </c:pt>
                <c:pt idx="30">
                  <c:v>0.35</c:v>
                </c:pt>
                <c:pt idx="31">
                  <c:v>0.36</c:v>
                </c:pt>
                <c:pt idx="32">
                  <c:v>0.4</c:v>
                </c:pt>
                <c:pt idx="33">
                  <c:v>0.47</c:v>
                </c:pt>
                <c:pt idx="34">
                  <c:v>0.49</c:v>
                </c:pt>
                <c:pt idx="35">
                  <c:v>0.52</c:v>
                </c:pt>
                <c:pt idx="36">
                  <c:v>0.54</c:v>
                </c:pt>
                <c:pt idx="37">
                  <c:v>0.59</c:v>
                </c:pt>
                <c:pt idx="38">
                  <c:v>0.63</c:v>
                </c:pt>
                <c:pt idx="39">
                  <c:v>0.64</c:v>
                </c:pt>
                <c:pt idx="40">
                  <c:v>0.68</c:v>
                </c:pt>
                <c:pt idx="41">
                  <c:v>0.69</c:v>
                </c:pt>
                <c:pt idx="42">
                  <c:v>0.72</c:v>
                </c:pt>
                <c:pt idx="43">
                  <c:v>0.76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0.82</c:v>
                </c:pt>
                <c:pt idx="49">
                  <c:v>0.84</c:v>
                </c:pt>
                <c:pt idx="50">
                  <c:v>0.87</c:v>
                </c:pt>
                <c:pt idx="51">
                  <c:v>0.92</c:v>
                </c:pt>
                <c:pt idx="52">
                  <c:v>0.94</c:v>
                </c:pt>
                <c:pt idx="53">
                  <c:v>0.95</c:v>
                </c:pt>
                <c:pt idx="54">
                  <c:v>0.96</c:v>
                </c:pt>
                <c:pt idx="55">
                  <c:v>0.98</c:v>
                </c:pt>
                <c:pt idx="56">
                  <c:v>0.99</c:v>
                </c:pt>
                <c:pt idx="57">
                  <c:v>0.99</c:v>
                </c:pt>
                <c:pt idx="58">
                  <c:v>1.01</c:v>
                </c:pt>
                <c:pt idx="59">
                  <c:v>1.03</c:v>
                </c:pt>
                <c:pt idx="60">
                  <c:v>1.1000000000000001</c:v>
                </c:pt>
                <c:pt idx="61">
                  <c:v>1.1200000000000001</c:v>
                </c:pt>
                <c:pt idx="62">
                  <c:v>1.1499999999999999</c:v>
                </c:pt>
                <c:pt idx="63">
                  <c:v>1.1599999999999999</c:v>
                </c:pt>
                <c:pt idx="64">
                  <c:v>1.18</c:v>
                </c:pt>
                <c:pt idx="65">
                  <c:v>1.23</c:v>
                </c:pt>
                <c:pt idx="66">
                  <c:v>1.25</c:v>
                </c:pt>
                <c:pt idx="67">
                  <c:v>1.28</c:v>
                </c:pt>
                <c:pt idx="68">
                  <c:v>1.3</c:v>
                </c:pt>
                <c:pt idx="69">
                  <c:v>1.34</c:v>
                </c:pt>
                <c:pt idx="70">
                  <c:v>1.35</c:v>
                </c:pt>
                <c:pt idx="71">
                  <c:v>1.38</c:v>
                </c:pt>
                <c:pt idx="72">
                  <c:v>1.39</c:v>
                </c:pt>
                <c:pt idx="73">
                  <c:v>1.42</c:v>
                </c:pt>
                <c:pt idx="74">
                  <c:v>1.48</c:v>
                </c:pt>
                <c:pt idx="75">
                  <c:v>1.49</c:v>
                </c:pt>
                <c:pt idx="76">
                  <c:v>1.53</c:v>
                </c:pt>
                <c:pt idx="77">
                  <c:v>1.53</c:v>
                </c:pt>
                <c:pt idx="78">
                  <c:v>1.57</c:v>
                </c:pt>
                <c:pt idx="79">
                  <c:v>1.66</c:v>
                </c:pt>
                <c:pt idx="80">
                  <c:v>1.83</c:v>
                </c:pt>
                <c:pt idx="81">
                  <c:v>1.87</c:v>
                </c:pt>
                <c:pt idx="82">
                  <c:v>2.02</c:v>
                </c:pt>
                <c:pt idx="83">
                  <c:v>2.15</c:v>
                </c:pt>
                <c:pt idx="84">
                  <c:v>2.2000000000000002</c:v>
                </c:pt>
                <c:pt idx="85">
                  <c:v>2.34</c:v>
                </c:pt>
                <c:pt idx="86">
                  <c:v>2.54</c:v>
                </c:pt>
                <c:pt idx="87">
                  <c:v>2.59</c:v>
                </c:pt>
                <c:pt idx="88">
                  <c:v>2.85</c:v>
                </c:pt>
                <c:pt idx="89">
                  <c:v>2.95</c:v>
                </c:pt>
                <c:pt idx="90">
                  <c:v>3.01</c:v>
                </c:pt>
                <c:pt idx="91">
                  <c:v>3.21</c:v>
                </c:pt>
                <c:pt idx="92">
                  <c:v>3.49</c:v>
                </c:pt>
                <c:pt idx="93">
                  <c:v>3.55</c:v>
                </c:pt>
                <c:pt idx="94">
                  <c:v>3.59</c:v>
                </c:pt>
                <c:pt idx="95">
                  <c:v>4.33</c:v>
                </c:pt>
                <c:pt idx="96">
                  <c:v>5.51</c:v>
                </c:pt>
                <c:pt idx="97">
                  <c:v>5.62</c:v>
                </c:pt>
                <c:pt idx="98">
                  <c:v>5.79</c:v>
                </c:pt>
                <c:pt idx="99">
                  <c:v>5.93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B5-0F4F-B435-C02E9A6AE354}"/>
            </c:ext>
          </c:extLst>
        </c:ser>
        <c:ser>
          <c:idx val="1"/>
          <c:order val="1"/>
          <c:tx>
            <c:v>F0(x)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Sheet1!$F$55:$F$64</c:f>
              <c:numCache>
                <c:formatCode>0.00</c:formatCode>
                <c:ptCount val="10"/>
                <c:pt idx="0">
                  <c:v>0</c:v>
                </c:pt>
                <c:pt idx="1">
                  <c:v>0.59299999999999997</c:v>
                </c:pt>
                <c:pt idx="2">
                  <c:v>1.1859999999999999</c:v>
                </c:pt>
                <c:pt idx="3">
                  <c:v>1.7789999999999999</c:v>
                </c:pt>
                <c:pt idx="4">
                  <c:v>2.3719999999999999</c:v>
                </c:pt>
                <c:pt idx="5">
                  <c:v>2.9649999999999999</c:v>
                </c:pt>
                <c:pt idx="6">
                  <c:v>3.5579999999999998</c:v>
                </c:pt>
                <c:pt idx="7">
                  <c:v>4.1509999999999998</c:v>
                </c:pt>
                <c:pt idx="8">
                  <c:v>4.7439999999999998</c:v>
                </c:pt>
                <c:pt idx="9">
                  <c:v>5.3369999999999997</c:v>
                </c:pt>
              </c:numCache>
            </c:numRef>
          </c:xVal>
          <c:yVal>
            <c:numRef>
              <c:f>Sheet1!$H$55:$H$64</c:f>
              <c:numCache>
                <c:formatCode>General</c:formatCode>
                <c:ptCount val="10"/>
                <c:pt idx="0">
                  <c:v>1</c:v>
                </c:pt>
                <c:pt idx="1">
                  <c:v>1.6224917925699993</c:v>
                </c:pt>
                <c:pt idx="2">
                  <c:v>2.6324796169570095</c:v>
                </c:pt>
                <c:pt idx="3" formatCode="0.0000">
                  <c:v>3.9161197361562676</c:v>
                </c:pt>
                <c:pt idx="4">
                  <c:v>6.9299489336941242</c:v>
                </c:pt>
                <c:pt idx="5">
                  <c:v>11.243785267847935</c:v>
                </c:pt>
                <c:pt idx="6">
                  <c:v>18.242949314502741</c:v>
                </c:pt>
                <c:pt idx="7">
                  <c:v>29.599035535051193</c:v>
                </c:pt>
                <c:pt idx="8">
                  <c:v>48.024192223608324</c:v>
                </c:pt>
                <c:pt idx="9">
                  <c:v>77.918857727608469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B5-0F4F-B435-C02E9A6AE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64495"/>
        <c:axId val="111566143"/>
      </c:scatterChart>
      <c:valAx>
        <c:axId val="11156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11566143"/>
        <c:crosses val="autoZero"/>
        <c:crossBetween val="midCat"/>
      </c:valAx>
      <c:valAx>
        <c:axId val="1115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1156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Равноинтервальная 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title>
    <c:autoTitleDeleted val="0"/>
    <c:plotArea>
      <c:layout>
        <c:manualLayout>
          <c:layoutTarget val="inner"/>
          <c:xMode val="edge"/>
          <c:yMode val="edge"/>
          <c:x val="6.5243771091419531E-2"/>
          <c:y val="0.17400001881653412"/>
          <c:w val="0.90737425706555819"/>
          <c:h val="0.71054760818331064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numRef>
              <c:f>Sheet1!$F$3:$F$12</c:f>
              <c:numCache>
                <c:formatCode>0.00</c:formatCode>
                <c:ptCount val="10"/>
                <c:pt idx="0">
                  <c:v>0</c:v>
                </c:pt>
                <c:pt idx="1">
                  <c:v>0.59299999999999997</c:v>
                </c:pt>
                <c:pt idx="2">
                  <c:v>1.1859999999999999</c:v>
                </c:pt>
                <c:pt idx="3">
                  <c:v>1.7789999999999999</c:v>
                </c:pt>
                <c:pt idx="4">
                  <c:v>2.3719999999999999</c:v>
                </c:pt>
                <c:pt idx="5">
                  <c:v>2.9649999999999999</c:v>
                </c:pt>
                <c:pt idx="6">
                  <c:v>3.5579999999999998</c:v>
                </c:pt>
                <c:pt idx="7">
                  <c:v>4.1509999999999998</c:v>
                </c:pt>
                <c:pt idx="8">
                  <c:v>4.7439999999999998</c:v>
                </c:pt>
                <c:pt idx="9">
                  <c:v>5.3369999999999997</c:v>
                </c:pt>
              </c:numCache>
            </c:numRef>
          </c:cat>
          <c:val>
            <c:numRef>
              <c:f>Sheet1!$K$3:$K$12</c:f>
              <c:numCache>
                <c:formatCode>General</c:formatCode>
                <c:ptCount val="10"/>
                <c:pt idx="0">
                  <c:v>0.64080944350758862</c:v>
                </c:pt>
                <c:pt idx="1">
                  <c:v>0.45531197301854981</c:v>
                </c:pt>
                <c:pt idx="2">
                  <c:v>0.25295109612141653</c:v>
                </c:pt>
                <c:pt idx="3">
                  <c:v>0.10118043844856661</c:v>
                </c:pt>
                <c:pt idx="4">
                  <c:v>6.7453625632377751E-2</c:v>
                </c:pt>
                <c:pt idx="5">
                  <c:v>6.7453625632377751E-2</c:v>
                </c:pt>
                <c:pt idx="6">
                  <c:v>1.6863406408094438E-2</c:v>
                </c:pt>
                <c:pt idx="7">
                  <c:v>1.6863406408094438E-2</c:v>
                </c:pt>
                <c:pt idx="8">
                  <c:v>0</c:v>
                </c:pt>
                <c:pt idx="9">
                  <c:v>6.7453625632377751E-2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9-204F-BA3A-5BFEC24D07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13754608"/>
        <c:axId val="1713756272"/>
      </c:barChart>
      <c:catAx>
        <c:axId val="17137546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713756272"/>
        <c:crosses val="autoZero"/>
        <c:auto val="1"/>
        <c:lblAlgn val="ctr"/>
        <c:lblOffset val="100"/>
        <c:noMultiLvlLbl val="0"/>
      </c:catAx>
      <c:valAx>
        <c:axId val="171375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71375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Равновероятностная 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title>
    <c:autoTitleDeleted val="0"/>
    <c:plotArea>
      <c:layout>
        <c:manualLayout>
          <c:layoutTarget val="inner"/>
          <c:xMode val="edge"/>
          <c:yMode val="edge"/>
          <c:x val="6.5808637819895002E-2"/>
          <c:y val="0.17399988239675418"/>
          <c:w val="0.90657232303402169"/>
          <c:h val="0.71054783512024922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numRef>
              <c:f>Sheet1!$F$16:$F$25</c:f>
              <c:numCache>
                <c:formatCode>0.000</c:formatCode>
                <c:ptCount val="10"/>
                <c:pt idx="0">
                  <c:v>0</c:v>
                </c:pt>
                <c:pt idx="1">
                  <c:v>0.14500000000000002</c:v>
                </c:pt>
                <c:pt idx="2">
                  <c:v>0.245</c:v>
                </c:pt>
                <c:pt idx="3">
                  <c:v>0.35</c:v>
                </c:pt>
                <c:pt idx="4">
                  <c:v>0.66</c:v>
                </c:pt>
                <c:pt idx="5">
                  <c:v>0.85499999999999998</c:v>
                </c:pt>
                <c:pt idx="6">
                  <c:v>1.0649999999999999</c:v>
                </c:pt>
                <c:pt idx="7">
                  <c:v>1.3450000000000002</c:v>
                </c:pt>
                <c:pt idx="8">
                  <c:v>1.7450000000000001</c:v>
                </c:pt>
                <c:pt idx="9">
                  <c:v>2.98</c:v>
                </c:pt>
              </c:numCache>
            </c:numRef>
          </c:cat>
          <c:val>
            <c:numRef>
              <c:f>Sheet1!$K$16:$K$25</c:f>
              <c:numCache>
                <c:formatCode>General</c:formatCode>
                <c:ptCount val="10"/>
                <c:pt idx="0">
                  <c:v>0.68965517241379304</c:v>
                </c:pt>
                <c:pt idx="1">
                  <c:v>1.0000000000000002</c:v>
                </c:pt>
                <c:pt idx="2">
                  <c:v>0.95238095238095255</c:v>
                </c:pt>
                <c:pt idx="3">
                  <c:v>0.32258064516129026</c:v>
                </c:pt>
                <c:pt idx="4">
                  <c:v>0.512820512820513</c:v>
                </c:pt>
                <c:pt idx="5">
                  <c:v>0.47619047619047628</c:v>
                </c:pt>
                <c:pt idx="6">
                  <c:v>0.35714285714285687</c:v>
                </c:pt>
                <c:pt idx="7">
                  <c:v>0.25000000000000006</c:v>
                </c:pt>
                <c:pt idx="8">
                  <c:v>8.0971659919028355E-2</c:v>
                </c:pt>
                <c:pt idx="9">
                  <c:v>3.389830508474577E-2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4-F743-8DC5-6B5D15F2D0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39678080"/>
        <c:axId val="1639666848"/>
      </c:barChart>
      <c:catAx>
        <c:axId val="163967808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639666848"/>
        <c:crosses val="autoZero"/>
        <c:auto val="1"/>
        <c:lblAlgn val="ctr"/>
        <c:lblOffset val="100"/>
        <c:noMultiLvlLbl val="0"/>
      </c:catAx>
      <c:valAx>
        <c:axId val="163966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63967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F*(x)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0.00</c:formatCode>
                <c:ptCount val="100"/>
                <c:pt idx="0">
                  <c:v>0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0.12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0.22</c:v>
                </c:pt>
                <c:pt idx="16">
                  <c:v>0.22</c:v>
                </c:pt>
                <c:pt idx="17">
                  <c:v>0.23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0.27</c:v>
                </c:pt>
                <c:pt idx="24">
                  <c:v>0.28000000000000003</c:v>
                </c:pt>
                <c:pt idx="25">
                  <c:v>0.31</c:v>
                </c:pt>
                <c:pt idx="26">
                  <c:v>0.32</c:v>
                </c:pt>
                <c:pt idx="27">
                  <c:v>0.33</c:v>
                </c:pt>
                <c:pt idx="28">
                  <c:v>0.34</c:v>
                </c:pt>
                <c:pt idx="29">
                  <c:v>0.35</c:v>
                </c:pt>
                <c:pt idx="30">
                  <c:v>0.35</c:v>
                </c:pt>
                <c:pt idx="31">
                  <c:v>0.36</c:v>
                </c:pt>
                <c:pt idx="32">
                  <c:v>0.4</c:v>
                </c:pt>
                <c:pt idx="33">
                  <c:v>0.47</c:v>
                </c:pt>
                <c:pt idx="34">
                  <c:v>0.49</c:v>
                </c:pt>
                <c:pt idx="35">
                  <c:v>0.52</c:v>
                </c:pt>
                <c:pt idx="36">
                  <c:v>0.54</c:v>
                </c:pt>
                <c:pt idx="37">
                  <c:v>0.59</c:v>
                </c:pt>
                <c:pt idx="38">
                  <c:v>0.63</c:v>
                </c:pt>
                <c:pt idx="39">
                  <c:v>0.64</c:v>
                </c:pt>
                <c:pt idx="40">
                  <c:v>0.68</c:v>
                </c:pt>
                <c:pt idx="41">
                  <c:v>0.69</c:v>
                </c:pt>
                <c:pt idx="42">
                  <c:v>0.72</c:v>
                </c:pt>
                <c:pt idx="43">
                  <c:v>0.76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0.82</c:v>
                </c:pt>
                <c:pt idx="49">
                  <c:v>0.84</c:v>
                </c:pt>
                <c:pt idx="50">
                  <c:v>0.87</c:v>
                </c:pt>
                <c:pt idx="51">
                  <c:v>0.92</c:v>
                </c:pt>
                <c:pt idx="52">
                  <c:v>0.94</c:v>
                </c:pt>
                <c:pt idx="53">
                  <c:v>0.95</c:v>
                </c:pt>
                <c:pt idx="54">
                  <c:v>0.96</c:v>
                </c:pt>
                <c:pt idx="55">
                  <c:v>0.98</c:v>
                </c:pt>
                <c:pt idx="56">
                  <c:v>0.99</c:v>
                </c:pt>
                <c:pt idx="57">
                  <c:v>0.99</c:v>
                </c:pt>
                <c:pt idx="58">
                  <c:v>1.01</c:v>
                </c:pt>
                <c:pt idx="59">
                  <c:v>1.03</c:v>
                </c:pt>
                <c:pt idx="60">
                  <c:v>1.1000000000000001</c:v>
                </c:pt>
                <c:pt idx="61">
                  <c:v>1.1200000000000001</c:v>
                </c:pt>
                <c:pt idx="62">
                  <c:v>1.1499999999999999</c:v>
                </c:pt>
                <c:pt idx="63">
                  <c:v>1.1599999999999999</c:v>
                </c:pt>
                <c:pt idx="64">
                  <c:v>1.18</c:v>
                </c:pt>
                <c:pt idx="65">
                  <c:v>1.23</c:v>
                </c:pt>
                <c:pt idx="66">
                  <c:v>1.25</c:v>
                </c:pt>
                <c:pt idx="67">
                  <c:v>1.28</c:v>
                </c:pt>
                <c:pt idx="68">
                  <c:v>1.3</c:v>
                </c:pt>
                <c:pt idx="69">
                  <c:v>1.34</c:v>
                </c:pt>
                <c:pt idx="70">
                  <c:v>1.35</c:v>
                </c:pt>
                <c:pt idx="71">
                  <c:v>1.38</c:v>
                </c:pt>
                <c:pt idx="72">
                  <c:v>1.39</c:v>
                </c:pt>
                <c:pt idx="73">
                  <c:v>1.42</c:v>
                </c:pt>
                <c:pt idx="74">
                  <c:v>1.48</c:v>
                </c:pt>
                <c:pt idx="75">
                  <c:v>1.49</c:v>
                </c:pt>
                <c:pt idx="76">
                  <c:v>1.53</c:v>
                </c:pt>
                <c:pt idx="77">
                  <c:v>1.53</c:v>
                </c:pt>
                <c:pt idx="78">
                  <c:v>1.57</c:v>
                </c:pt>
                <c:pt idx="79">
                  <c:v>1.66</c:v>
                </c:pt>
                <c:pt idx="80">
                  <c:v>1.83</c:v>
                </c:pt>
                <c:pt idx="81">
                  <c:v>1.87</c:v>
                </c:pt>
                <c:pt idx="82">
                  <c:v>2.02</c:v>
                </c:pt>
                <c:pt idx="83">
                  <c:v>2.15</c:v>
                </c:pt>
                <c:pt idx="84">
                  <c:v>2.2000000000000002</c:v>
                </c:pt>
                <c:pt idx="85">
                  <c:v>2.34</c:v>
                </c:pt>
                <c:pt idx="86">
                  <c:v>2.54</c:v>
                </c:pt>
                <c:pt idx="87">
                  <c:v>2.59</c:v>
                </c:pt>
                <c:pt idx="88">
                  <c:v>2.85</c:v>
                </c:pt>
                <c:pt idx="89">
                  <c:v>2.95</c:v>
                </c:pt>
                <c:pt idx="90">
                  <c:v>3.01</c:v>
                </c:pt>
                <c:pt idx="91">
                  <c:v>3.21</c:v>
                </c:pt>
                <c:pt idx="92">
                  <c:v>3.49</c:v>
                </c:pt>
                <c:pt idx="93">
                  <c:v>3.55</c:v>
                </c:pt>
                <c:pt idx="94">
                  <c:v>3.59</c:v>
                </c:pt>
                <c:pt idx="95">
                  <c:v>4.33</c:v>
                </c:pt>
                <c:pt idx="96">
                  <c:v>5.51</c:v>
                </c:pt>
                <c:pt idx="97">
                  <c:v>5.62</c:v>
                </c:pt>
                <c:pt idx="98">
                  <c:v>5.79</c:v>
                </c:pt>
                <c:pt idx="99">
                  <c:v>5.93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D-7B41-984D-08662DCD79E3}"/>
            </c:ext>
          </c:extLst>
        </c:ser>
        <c:ser>
          <c:idx val="1"/>
          <c:order val="1"/>
          <c:tx>
            <c:v>F0(x)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Sheet2!$A$2:$A$101</c:f>
              <c:numCache>
                <c:formatCode>0.00</c:formatCode>
                <c:ptCount val="100"/>
                <c:pt idx="0">
                  <c:v>0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0.12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0.22</c:v>
                </c:pt>
                <c:pt idx="16">
                  <c:v>0.22</c:v>
                </c:pt>
                <c:pt idx="17">
                  <c:v>0.23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0.27</c:v>
                </c:pt>
                <c:pt idx="24">
                  <c:v>0.28000000000000003</c:v>
                </c:pt>
                <c:pt idx="25">
                  <c:v>0.31</c:v>
                </c:pt>
                <c:pt idx="26">
                  <c:v>0.32</c:v>
                </c:pt>
                <c:pt idx="27">
                  <c:v>0.33</c:v>
                </c:pt>
                <c:pt idx="28">
                  <c:v>0.34</c:v>
                </c:pt>
                <c:pt idx="29">
                  <c:v>0.35</c:v>
                </c:pt>
                <c:pt idx="30">
                  <c:v>0.35</c:v>
                </c:pt>
                <c:pt idx="31">
                  <c:v>0.36</c:v>
                </c:pt>
                <c:pt idx="32">
                  <c:v>0.4</c:v>
                </c:pt>
                <c:pt idx="33">
                  <c:v>0.47</c:v>
                </c:pt>
                <c:pt idx="34">
                  <c:v>0.49</c:v>
                </c:pt>
                <c:pt idx="35">
                  <c:v>0.52</c:v>
                </c:pt>
                <c:pt idx="36">
                  <c:v>0.54</c:v>
                </c:pt>
                <c:pt idx="37">
                  <c:v>0.59</c:v>
                </c:pt>
                <c:pt idx="38">
                  <c:v>0.63</c:v>
                </c:pt>
                <c:pt idx="39">
                  <c:v>0.64</c:v>
                </c:pt>
                <c:pt idx="40">
                  <c:v>0.68</c:v>
                </c:pt>
                <c:pt idx="41">
                  <c:v>0.69</c:v>
                </c:pt>
                <c:pt idx="42">
                  <c:v>0.72</c:v>
                </c:pt>
                <c:pt idx="43">
                  <c:v>0.76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0.82</c:v>
                </c:pt>
                <c:pt idx="49">
                  <c:v>0.84</c:v>
                </c:pt>
                <c:pt idx="50">
                  <c:v>0.87</c:v>
                </c:pt>
                <c:pt idx="51">
                  <c:v>0.92</c:v>
                </c:pt>
                <c:pt idx="52">
                  <c:v>0.94</c:v>
                </c:pt>
                <c:pt idx="53">
                  <c:v>0.95</c:v>
                </c:pt>
                <c:pt idx="54">
                  <c:v>0.96</c:v>
                </c:pt>
                <c:pt idx="55">
                  <c:v>0.98</c:v>
                </c:pt>
                <c:pt idx="56">
                  <c:v>0.99</c:v>
                </c:pt>
                <c:pt idx="57">
                  <c:v>0.99</c:v>
                </c:pt>
                <c:pt idx="58">
                  <c:v>1.01</c:v>
                </c:pt>
                <c:pt idx="59">
                  <c:v>1.03</c:v>
                </c:pt>
                <c:pt idx="60">
                  <c:v>1.1000000000000001</c:v>
                </c:pt>
                <c:pt idx="61">
                  <c:v>1.1200000000000001</c:v>
                </c:pt>
                <c:pt idx="62">
                  <c:v>1.1499999999999999</c:v>
                </c:pt>
                <c:pt idx="63">
                  <c:v>1.1599999999999999</c:v>
                </c:pt>
                <c:pt idx="64">
                  <c:v>1.18</c:v>
                </c:pt>
                <c:pt idx="65">
                  <c:v>1.23</c:v>
                </c:pt>
                <c:pt idx="66">
                  <c:v>1.25</c:v>
                </c:pt>
                <c:pt idx="67">
                  <c:v>1.28</c:v>
                </c:pt>
                <c:pt idx="68">
                  <c:v>1.3</c:v>
                </c:pt>
                <c:pt idx="69">
                  <c:v>1.34</c:v>
                </c:pt>
                <c:pt idx="70">
                  <c:v>1.35</c:v>
                </c:pt>
                <c:pt idx="71">
                  <c:v>1.38</c:v>
                </c:pt>
                <c:pt idx="72">
                  <c:v>1.39</c:v>
                </c:pt>
                <c:pt idx="73">
                  <c:v>1.42</c:v>
                </c:pt>
                <c:pt idx="74">
                  <c:v>1.48</c:v>
                </c:pt>
                <c:pt idx="75">
                  <c:v>1.49</c:v>
                </c:pt>
                <c:pt idx="76">
                  <c:v>1.53</c:v>
                </c:pt>
                <c:pt idx="77">
                  <c:v>1.53</c:v>
                </c:pt>
                <c:pt idx="78">
                  <c:v>1.57</c:v>
                </c:pt>
                <c:pt idx="79">
                  <c:v>1.66</c:v>
                </c:pt>
                <c:pt idx="80">
                  <c:v>1.83</c:v>
                </c:pt>
                <c:pt idx="81">
                  <c:v>1.87</c:v>
                </c:pt>
                <c:pt idx="82">
                  <c:v>2.02</c:v>
                </c:pt>
                <c:pt idx="83">
                  <c:v>2.15</c:v>
                </c:pt>
                <c:pt idx="84">
                  <c:v>2.2000000000000002</c:v>
                </c:pt>
                <c:pt idx="85">
                  <c:v>2.34</c:v>
                </c:pt>
                <c:pt idx="86">
                  <c:v>2.54</c:v>
                </c:pt>
                <c:pt idx="87">
                  <c:v>2.59</c:v>
                </c:pt>
                <c:pt idx="88">
                  <c:v>2.85</c:v>
                </c:pt>
                <c:pt idx="89">
                  <c:v>2.95</c:v>
                </c:pt>
                <c:pt idx="90">
                  <c:v>3.01</c:v>
                </c:pt>
                <c:pt idx="91">
                  <c:v>3.21</c:v>
                </c:pt>
                <c:pt idx="92">
                  <c:v>3.49</c:v>
                </c:pt>
                <c:pt idx="93">
                  <c:v>3.55</c:v>
                </c:pt>
                <c:pt idx="94">
                  <c:v>3.59</c:v>
                </c:pt>
                <c:pt idx="95">
                  <c:v>4.33</c:v>
                </c:pt>
                <c:pt idx="96">
                  <c:v>5.51</c:v>
                </c:pt>
                <c:pt idx="97">
                  <c:v>5.62</c:v>
                </c:pt>
                <c:pt idx="98">
                  <c:v>5.79</c:v>
                </c:pt>
                <c:pt idx="99">
                  <c:v>5.93</c:v>
                </c:pt>
              </c:numCache>
            </c:numRef>
          </c:xVal>
          <c:yVal>
            <c:numRef>
              <c:f>Sheet2!$E$2:$E$101</c:f>
              <c:numCache>
                <c:formatCode>General</c:formatCode>
                <c:ptCount val="100"/>
                <c:pt idx="0">
                  <c:v>0</c:v>
                </c:pt>
                <c:pt idx="1">
                  <c:v>1.6190042551964989E-2</c:v>
                </c:pt>
                <c:pt idx="2">
                  <c:v>5.5527649227831932E-2</c:v>
                </c:pt>
                <c:pt idx="3">
                  <c:v>6.3204371407760251E-2</c:v>
                </c:pt>
                <c:pt idx="4">
                  <c:v>7.0818696775987733E-2</c:v>
                </c:pt>
                <c:pt idx="5">
                  <c:v>9.3292343079153683E-2</c:v>
                </c:pt>
                <c:pt idx="6">
                  <c:v>0.10066211179170992</c:v>
                </c:pt>
                <c:pt idx="7">
                  <c:v>0.10066211179170992</c:v>
                </c:pt>
                <c:pt idx="8">
                  <c:v>0.10066211179170992</c:v>
                </c:pt>
                <c:pt idx="9">
                  <c:v>0.10797197862689478</c:v>
                </c:pt>
                <c:pt idx="10">
                  <c:v>0.11522243047039649</c:v>
                </c:pt>
                <c:pt idx="11">
                  <c:v>0.12241395025047053</c:v>
                </c:pt>
                <c:pt idx="12">
                  <c:v>0.15060023058543903</c:v>
                </c:pt>
                <c:pt idx="13">
                  <c:v>0.15060023058543903</c:v>
                </c:pt>
                <c:pt idx="14">
                  <c:v>0.15060023058543903</c:v>
                </c:pt>
                <c:pt idx="15">
                  <c:v>0.16435204899589007</c:v>
                </c:pt>
                <c:pt idx="16">
                  <c:v>0.16435204899589007</c:v>
                </c:pt>
                <c:pt idx="17">
                  <c:v>0.17114424058820099</c:v>
                </c:pt>
                <c:pt idx="18">
                  <c:v>0.17114424058820099</c:v>
                </c:pt>
                <c:pt idx="19">
                  <c:v>0.17788122488110891</c:v>
                </c:pt>
                <c:pt idx="20">
                  <c:v>0.18456345060251933</c:v>
                </c:pt>
                <c:pt idx="21">
                  <c:v>0.18456345060251933</c:v>
                </c:pt>
                <c:pt idx="22">
                  <c:v>0.18456345060251933</c:v>
                </c:pt>
                <c:pt idx="23">
                  <c:v>0.19776540303569212</c:v>
                </c:pt>
                <c:pt idx="24">
                  <c:v>0.20428600908518291</c:v>
                </c:pt>
                <c:pt idx="25">
                  <c:v>0.22353154784952556</c:v>
                </c:pt>
                <c:pt idx="26">
                  <c:v>0.22984272528501626</c:v>
                </c:pt>
                <c:pt idx="27">
                  <c:v>0.23610260513010017</c:v>
                </c:pt>
                <c:pt idx="28">
                  <c:v>0.24231160433435728</c:v>
                </c:pt>
                <c:pt idx="29">
                  <c:v>0.24847013645837901</c:v>
                </c:pt>
                <c:pt idx="30">
                  <c:v>0.24847013645837901</c:v>
                </c:pt>
                <c:pt idx="31">
                  <c:v>0.25457861170131413</c:v>
                </c:pt>
                <c:pt idx="32">
                  <c:v>0.2785200317184906</c:v>
                </c:pt>
                <c:pt idx="33">
                  <c:v>0.31858211832213357</c:v>
                </c:pt>
                <c:pt idx="34">
                  <c:v>0.32961430282216808</c:v>
                </c:pt>
                <c:pt idx="35">
                  <c:v>0.3458285884441461</c:v>
                </c:pt>
                <c:pt idx="36">
                  <c:v>0.35641965143351451</c:v>
                </c:pt>
                <c:pt idx="37">
                  <c:v>0.38215318911989526</c:v>
                </c:pt>
                <c:pt idx="38">
                  <c:v>0.40199717298962889</c:v>
                </c:pt>
                <c:pt idx="39">
                  <c:v>0.4068577722035891</c:v>
                </c:pt>
                <c:pt idx="40">
                  <c:v>0.42590829507362449</c:v>
                </c:pt>
                <c:pt idx="41">
                  <c:v>0.43057454339832979</c:v>
                </c:pt>
                <c:pt idx="42">
                  <c:v>0.44434695386685985</c:v>
                </c:pt>
                <c:pt idx="43">
                  <c:v>0.46219340041390544</c:v>
                </c:pt>
                <c:pt idx="44">
                  <c:v>0.47946665536851218</c:v>
                </c:pt>
                <c:pt idx="45">
                  <c:v>0.47946665536851218</c:v>
                </c:pt>
                <c:pt idx="46">
                  <c:v>0.47946665536851218</c:v>
                </c:pt>
                <c:pt idx="47">
                  <c:v>0.47946665536851218</c:v>
                </c:pt>
                <c:pt idx="48">
                  <c:v>0.48789411236781266</c:v>
                </c:pt>
                <c:pt idx="49">
                  <c:v>0.49618512847968965</c:v>
                </c:pt>
                <c:pt idx="50">
                  <c:v>0.50837064834059964</c:v>
                </c:pt>
                <c:pt idx="51">
                  <c:v>0.52802843074001227</c:v>
                </c:pt>
                <c:pt idx="52">
                  <c:v>0.53566967052964931</c:v>
                </c:pt>
                <c:pt idx="53">
                  <c:v>0.5394437724778367</c:v>
                </c:pt>
                <c:pt idx="54">
                  <c:v>0.54318719832194218</c:v>
                </c:pt>
                <c:pt idx="55">
                  <c:v>0.55058301701939227</c:v>
                </c:pt>
                <c:pt idx="56">
                  <c:v>0.55423590248339027</c:v>
                </c:pt>
                <c:pt idx="57">
                  <c:v>0.55423590248339027</c:v>
                </c:pt>
                <c:pt idx="58">
                  <c:v>0.56145284219032254</c:v>
                </c:pt>
                <c:pt idx="59">
                  <c:v>0.56855293933630446</c:v>
                </c:pt>
                <c:pt idx="60">
                  <c:v>0.59251018038121739</c:v>
                </c:pt>
                <c:pt idx="61">
                  <c:v>0.59910745790033793</c:v>
                </c:pt>
                <c:pt idx="62">
                  <c:v>0.60880364654023444</c:v>
                </c:pt>
                <c:pt idx="63">
                  <c:v>0.61198331158903807</c:v>
                </c:pt>
                <c:pt idx="64">
                  <c:v>0.61826531828528408</c:v>
                </c:pt>
                <c:pt idx="65">
                  <c:v>0.63352896615766685</c:v>
                </c:pt>
                <c:pt idx="66">
                  <c:v>0.63946214778963695</c:v>
                </c:pt>
                <c:pt idx="67">
                  <c:v>0.64818229760471069</c:v>
                </c:pt>
                <c:pt idx="68">
                  <c:v>0.65387824117702498</c:v>
                </c:pt>
                <c:pt idx="69">
                  <c:v>0.66499496862158858</c:v>
                </c:pt>
                <c:pt idx="70">
                  <c:v>0.66771790757545801</c:v>
                </c:pt>
                <c:pt idx="71">
                  <c:v>0.67575464937397944</c:v>
                </c:pt>
                <c:pt idx="72">
                  <c:v>0.6783901330626807</c:v>
                </c:pt>
                <c:pt idx="73">
                  <c:v>0.686168751048298</c:v>
                </c:pt>
                <c:pt idx="74">
                  <c:v>0.70116612470948059</c:v>
                </c:pt>
                <c:pt idx="75">
                  <c:v>0.70359506255682058</c:v>
                </c:pt>
                <c:pt idx="76">
                  <c:v>0.71311498674183549</c:v>
                </c:pt>
                <c:pt idx="77">
                  <c:v>0.71311498674183549</c:v>
                </c:pt>
                <c:pt idx="78">
                  <c:v>0.72232915031007328</c:v>
                </c:pt>
                <c:pt idx="79">
                  <c:v>0.74199343801779505</c:v>
                </c:pt>
                <c:pt idx="80">
                  <c:v>0.77541741848130219</c:v>
                </c:pt>
                <c:pt idx="81">
                  <c:v>0.78263055456390473</c:v>
                </c:pt>
                <c:pt idx="82">
                  <c:v>0.80767639037705385</c:v>
                </c:pt>
                <c:pt idx="83">
                  <c:v>0.82703609106910403</c:v>
                </c:pt>
                <c:pt idx="84">
                  <c:v>0.83395204690705205</c:v>
                </c:pt>
                <c:pt idx="85">
                  <c:v>0.85188057294944342</c:v>
                </c:pt>
                <c:pt idx="86">
                  <c:v>0.8741873928174404</c:v>
                </c:pt>
                <c:pt idx="87">
                  <c:v>0.87921800550716223</c:v>
                </c:pt>
                <c:pt idx="88">
                  <c:v>0.90231047963994226</c:v>
                </c:pt>
                <c:pt idx="89">
                  <c:v>0.90996651798366468</c:v>
                </c:pt>
                <c:pt idx="90">
                  <c:v>0.91426903972529061</c:v>
                </c:pt>
                <c:pt idx="91">
                  <c:v>0.92718014211097299</c:v>
                </c:pt>
                <c:pt idx="92">
                  <c:v>0.94205622026127245</c:v>
                </c:pt>
                <c:pt idx="93">
                  <c:v>0.94482523870346302</c:v>
                </c:pt>
                <c:pt idx="94">
                  <c:v>0.94659733990056272</c:v>
                </c:pt>
                <c:pt idx="95">
                  <c:v>0.9708070620555318</c:v>
                </c:pt>
                <c:pt idx="96">
                  <c:v>0.98885604312545095</c:v>
                </c:pt>
                <c:pt idx="97">
                  <c:v>0.98981288757450847</c:v>
                </c:pt>
                <c:pt idx="98">
                  <c:v>0.99113259760076999</c:v>
                </c:pt>
                <c:pt idx="99">
                  <c:v>0.9920900285830957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4D-7B41-984D-08662DCD7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64495"/>
        <c:axId val="111566143"/>
      </c:scatterChart>
      <c:valAx>
        <c:axId val="11156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11566143"/>
        <c:crosses val="autoZero"/>
        <c:crossBetween val="midCat"/>
      </c:valAx>
      <c:valAx>
        <c:axId val="1115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1156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285750</xdr:colOff>
      <xdr:row>18</xdr:row>
      <xdr:rowOff>114300</xdr:rowOff>
    </xdr:from>
    <xdr:ext cx="65" cy="17209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563C10-FBCC-6D30-41E5-5BDC4710FA04}"/>
            </a:ext>
          </a:extLst>
        </xdr:cNvPr>
        <xdr:cNvSpPr txBox="1"/>
      </xdr:nvSpPr>
      <xdr:spPr>
        <a:xfrm>
          <a:off x="8540750" y="37719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11</xdr:col>
      <xdr:colOff>821119</xdr:colOff>
      <xdr:row>0</xdr:row>
      <xdr:rowOff>0</xdr:rowOff>
    </xdr:from>
    <xdr:to>
      <xdr:col>18</xdr:col>
      <xdr:colOff>175172</xdr:colOff>
      <xdr:row>12</xdr:row>
      <xdr:rowOff>10948</xdr:rowOff>
    </xdr:to>
    <xdr:graphicFrame macro="">
      <xdr:nvGraphicFramePr>
        <xdr:cNvPr id="9" name="Диаграмма 5">
          <a:extLst>
            <a:ext uri="{FF2B5EF4-FFF2-40B4-BE49-F238E27FC236}">
              <a16:creationId xmlns:a16="http://schemas.microsoft.com/office/drawing/2014/main" id="{89171752-20F0-EB48-9B21-38926B426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821119</xdr:colOff>
      <xdr:row>12</xdr:row>
      <xdr:rowOff>208016</xdr:rowOff>
    </xdr:from>
    <xdr:to>
      <xdr:col>18</xdr:col>
      <xdr:colOff>131380</xdr:colOff>
      <xdr:row>25</xdr:row>
      <xdr:rowOff>10949</xdr:rowOff>
    </xdr:to>
    <xdr:graphicFrame macro="">
      <xdr:nvGraphicFramePr>
        <xdr:cNvPr id="10" name="Диаграмма 6">
          <a:extLst>
            <a:ext uri="{FF2B5EF4-FFF2-40B4-BE49-F238E27FC236}">
              <a16:creationId xmlns:a16="http://schemas.microsoft.com/office/drawing/2014/main" id="{5063251E-803C-3F40-9FC2-1FF3DF004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13138</xdr:colOff>
      <xdr:row>26</xdr:row>
      <xdr:rowOff>7883</xdr:rowOff>
    </xdr:from>
    <xdr:to>
      <xdr:col>9</xdr:col>
      <xdr:colOff>479535</xdr:colOff>
      <xdr:row>39</xdr:row>
      <xdr:rowOff>46858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56FB2E-6681-D7BA-85FA-F37802789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285750</xdr:colOff>
      <xdr:row>18</xdr:row>
      <xdr:rowOff>114300</xdr:rowOff>
    </xdr:from>
    <xdr:ext cx="65" cy="1720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850AE6-0AB8-514E-927D-C11DD3C939B2}"/>
            </a:ext>
          </a:extLst>
        </xdr:cNvPr>
        <xdr:cNvSpPr txBox="1"/>
      </xdr:nvSpPr>
      <xdr:spPr>
        <a:xfrm>
          <a:off x="8540750" y="38735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15</xdr:col>
      <xdr:colOff>8319</xdr:colOff>
      <xdr:row>0</xdr:row>
      <xdr:rowOff>0</xdr:rowOff>
    </xdr:from>
    <xdr:to>
      <xdr:col>21</xdr:col>
      <xdr:colOff>429172</xdr:colOff>
      <xdr:row>12</xdr:row>
      <xdr:rowOff>10948</xdr:rowOff>
    </xdr:to>
    <xdr:graphicFrame macro="">
      <xdr:nvGraphicFramePr>
        <xdr:cNvPr id="3" name="Диаграмма 5">
          <a:extLst>
            <a:ext uri="{FF2B5EF4-FFF2-40B4-BE49-F238E27FC236}">
              <a16:creationId xmlns:a16="http://schemas.microsoft.com/office/drawing/2014/main" id="{941ED6D5-4816-2042-9DE8-290EDE6CB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8319</xdr:colOff>
      <xdr:row>13</xdr:row>
      <xdr:rowOff>4816</xdr:rowOff>
    </xdr:from>
    <xdr:to>
      <xdr:col>21</xdr:col>
      <xdr:colOff>385380</xdr:colOff>
      <xdr:row>25</xdr:row>
      <xdr:rowOff>10949</xdr:rowOff>
    </xdr:to>
    <xdr:graphicFrame macro="">
      <xdr:nvGraphicFramePr>
        <xdr:cNvPr id="4" name="Диаграмма 6">
          <a:extLst>
            <a:ext uri="{FF2B5EF4-FFF2-40B4-BE49-F238E27FC236}">
              <a16:creationId xmlns:a16="http://schemas.microsoft.com/office/drawing/2014/main" id="{F92DA63D-6028-D243-A1F6-49F42AAD1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815915</xdr:colOff>
      <xdr:row>26</xdr:row>
      <xdr:rowOff>7883</xdr:rowOff>
    </xdr:from>
    <xdr:to>
      <xdr:col>12</xdr:col>
      <xdr:colOff>219589</xdr:colOff>
      <xdr:row>39</xdr:row>
      <xdr:rowOff>46858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957A4E-BE36-084F-AF3A-DCD8FA409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9</xdr:col>
      <xdr:colOff>614018</xdr:colOff>
      <xdr:row>63</xdr:row>
      <xdr:rowOff>12148</xdr:rowOff>
    </xdr:from>
    <xdr:ext cx="1518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A81C22D-A967-E2D7-9910-B4C3D96A847E}"/>
                </a:ext>
              </a:extLst>
            </xdr:cNvPr>
            <xdr:cNvSpPr txBox="1"/>
          </xdr:nvSpPr>
          <xdr:spPr>
            <a:xfrm>
              <a:off x="5583583" y="12833626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A81C22D-A967-E2D7-9910-B4C3D96A847E}"/>
                </a:ext>
              </a:extLst>
            </xdr:cNvPr>
            <xdr:cNvSpPr txBox="1"/>
          </xdr:nvSpPr>
          <xdr:spPr>
            <a:xfrm>
              <a:off x="5583583" y="12833626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11</xdr:col>
      <xdr:colOff>876485</xdr:colOff>
      <xdr:row>63</xdr:row>
      <xdr:rowOff>12148</xdr:rowOff>
    </xdr:from>
    <xdr:ext cx="1518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6639720-253E-6642-ABD7-ECB968230D45}"/>
                </a:ext>
              </a:extLst>
            </xdr:cNvPr>
            <xdr:cNvSpPr txBox="1"/>
          </xdr:nvSpPr>
          <xdr:spPr>
            <a:xfrm>
              <a:off x="10003552" y="13042348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6639720-253E-6642-ABD7-ECB968230D45}"/>
                </a:ext>
              </a:extLst>
            </xdr:cNvPr>
            <xdr:cNvSpPr txBox="1"/>
          </xdr:nvSpPr>
          <xdr:spPr>
            <a:xfrm>
              <a:off x="10003552" y="13042348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12</xdr:col>
      <xdr:colOff>643467</xdr:colOff>
      <xdr:row>63</xdr:row>
      <xdr:rowOff>4233</xdr:rowOff>
    </xdr:from>
    <xdr:to>
      <xdr:col>12</xdr:col>
      <xdr:colOff>795303</xdr:colOff>
      <xdr:row>63</xdr:row>
      <xdr:rowOff>178318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5">
              <a:extLst>
                <a:ext uri="{FF2B5EF4-FFF2-40B4-BE49-F238E27FC236}">
                  <a16:creationId xmlns:a16="http://schemas.microsoft.com/office/drawing/2014/main" id="{CA81C22D-A967-E2D7-9910-B4C3D96A847E}"/>
                </a:ext>
              </a:extLst>
            </xdr:cNvPr>
            <xdr:cNvSpPr txBox="1"/>
          </xdr:nvSpPr>
          <xdr:spPr>
            <a:xfrm>
              <a:off x="10828867" y="13034433"/>
              <a:ext cx="151836" cy="174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8" name="TextBox 5">
              <a:extLst>
                <a:ext uri="{FF2B5EF4-FFF2-40B4-BE49-F238E27FC236}">
                  <a16:creationId xmlns:a16="http://schemas.microsoft.com/office/drawing/2014/main" id="{CA81C22D-A967-E2D7-9910-B4C3D96A847E}"/>
                </a:ext>
              </a:extLst>
            </xdr:cNvPr>
            <xdr:cNvSpPr txBox="1"/>
          </xdr:nvSpPr>
          <xdr:spPr>
            <a:xfrm>
              <a:off x="10828867" y="13034433"/>
              <a:ext cx="151836" cy="174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n-GB" sz="1100"/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E454-8071-6348-B80B-55532646C4BB}">
  <dimension ref="A1:Z102"/>
  <sheetViews>
    <sheetView topLeftCell="A31" zoomScale="116" workbookViewId="0">
      <selection activeCell="D11" sqref="D11"/>
    </sheetView>
  </sheetViews>
  <sheetFormatPr baseColWidth="10" defaultRowHeight="16" x14ac:dyDescent="0.2"/>
  <cols>
    <col min="12" max="12" width="13.83203125" bestFit="1" customWidth="1"/>
  </cols>
  <sheetData>
    <row r="1" spans="1:26" ht="18" x14ac:dyDescent="0.2">
      <c r="A1" s="17" t="s">
        <v>0</v>
      </c>
      <c r="C1" s="17" t="s">
        <v>1</v>
      </c>
      <c r="E1" s="22" t="s">
        <v>10</v>
      </c>
      <c r="F1" s="23"/>
      <c r="G1" s="23"/>
      <c r="H1" s="23"/>
      <c r="I1" s="23"/>
      <c r="J1" s="23"/>
      <c r="K1" s="24"/>
      <c r="T1" s="21"/>
      <c r="U1" s="21"/>
      <c r="V1" s="21"/>
      <c r="W1" s="21"/>
      <c r="X1" s="21"/>
      <c r="Y1" s="21"/>
      <c r="Z1" s="21"/>
    </row>
    <row r="2" spans="1:26" ht="18" x14ac:dyDescent="0.2">
      <c r="A2" s="1">
        <v>0</v>
      </c>
      <c r="C2">
        <v>0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4" t="s">
        <v>9</v>
      </c>
      <c r="U2" s="1"/>
      <c r="V2" s="1"/>
      <c r="W2" s="1"/>
    </row>
    <row r="3" spans="1:26" x14ac:dyDescent="0.2">
      <c r="A3" s="1">
        <v>0.02</v>
      </c>
      <c r="C3">
        <v>0.01</v>
      </c>
      <c r="E3" s="6">
        <v>1</v>
      </c>
      <c r="F3" s="9">
        <f>A2</f>
        <v>0</v>
      </c>
      <c r="G3" s="9">
        <f t="shared" ref="G3:G11" si="0">F3+H3</f>
        <v>0.59299999999999997</v>
      </c>
      <c r="H3" s="9">
        <f>(A101-A2)/E12</f>
        <v>0.59299999999999997</v>
      </c>
      <c r="I3" s="6">
        <f>COUNT(A2:A39)</f>
        <v>38</v>
      </c>
      <c r="J3" s="6">
        <f>I3/COUNT(A2:A101)</f>
        <v>0.38</v>
      </c>
      <c r="K3" s="2">
        <f t="shared" ref="K3:K12" si="1">J3/H3</f>
        <v>0.64080944350758862</v>
      </c>
      <c r="L3" s="1"/>
      <c r="U3" s="1"/>
      <c r="V3" s="1"/>
      <c r="W3" s="1"/>
    </row>
    <row r="4" spans="1:26" x14ac:dyDescent="0.2">
      <c r="A4" s="1">
        <v>7.0000000000000007E-2</v>
      </c>
      <c r="C4">
        <v>0.02</v>
      </c>
      <c r="E4" s="7">
        <v>2</v>
      </c>
      <c r="F4" s="10">
        <f t="shared" ref="F4:F9" si="2">G3</f>
        <v>0.59299999999999997</v>
      </c>
      <c r="G4" s="10">
        <f t="shared" si="0"/>
        <v>1.1859999999999999</v>
      </c>
      <c r="H4" s="10">
        <f>(A101-A2)/E12</f>
        <v>0.59299999999999997</v>
      </c>
      <c r="I4" s="7">
        <f>COUNT(A40:A66)</f>
        <v>27</v>
      </c>
      <c r="J4" s="7">
        <f>I4/COUNT(A2:A101)</f>
        <v>0.27</v>
      </c>
      <c r="K4" s="2">
        <f t="shared" si="1"/>
        <v>0.45531197301854981</v>
      </c>
      <c r="U4" s="1"/>
      <c r="V4" s="1"/>
      <c r="W4" s="1"/>
    </row>
    <row r="5" spans="1:26" x14ac:dyDescent="0.2">
      <c r="A5" s="1">
        <v>0.08</v>
      </c>
      <c r="C5">
        <v>0.03</v>
      </c>
      <c r="E5" s="7">
        <v>3</v>
      </c>
      <c r="F5" s="10">
        <f t="shared" si="2"/>
        <v>1.1859999999999999</v>
      </c>
      <c r="G5" s="10">
        <f t="shared" si="0"/>
        <v>1.7789999999999999</v>
      </c>
      <c r="H5" s="10">
        <f>(A101-A2)/E12</f>
        <v>0.59299999999999997</v>
      </c>
      <c r="I5" s="7">
        <f>COUNT(A67:A81)</f>
        <v>15</v>
      </c>
      <c r="J5" s="7">
        <f>I5/COUNT(A2:A101)</f>
        <v>0.15</v>
      </c>
      <c r="K5" s="2">
        <f t="shared" si="1"/>
        <v>0.25295109612141653</v>
      </c>
      <c r="U5" s="1"/>
      <c r="V5" s="1"/>
      <c r="W5" s="1"/>
    </row>
    <row r="6" spans="1:26" x14ac:dyDescent="0.2">
      <c r="A6" s="1">
        <v>0.09</v>
      </c>
      <c r="C6">
        <v>0.04</v>
      </c>
      <c r="E6" s="7">
        <v>4</v>
      </c>
      <c r="F6" s="10">
        <f t="shared" si="2"/>
        <v>1.7789999999999999</v>
      </c>
      <c r="G6" s="10">
        <f t="shared" si="0"/>
        <v>2.3719999999999999</v>
      </c>
      <c r="H6" s="10">
        <f>(A101-A2)/E12</f>
        <v>0.59299999999999997</v>
      </c>
      <c r="I6" s="7">
        <f>COUNT(A82:A87)</f>
        <v>6</v>
      </c>
      <c r="J6" s="7">
        <f>I6/COUNT(A2:A101)</f>
        <v>0.06</v>
      </c>
      <c r="K6" s="2">
        <f t="shared" si="1"/>
        <v>0.10118043844856661</v>
      </c>
      <c r="U6" s="1"/>
      <c r="V6" s="1"/>
      <c r="W6" s="1"/>
    </row>
    <row r="7" spans="1:26" x14ac:dyDescent="0.2">
      <c r="A7" s="1">
        <v>0.12</v>
      </c>
      <c r="C7">
        <v>0.05</v>
      </c>
      <c r="E7" s="7">
        <v>5</v>
      </c>
      <c r="F7" s="10">
        <f t="shared" si="2"/>
        <v>2.3719999999999999</v>
      </c>
      <c r="G7" s="10">
        <f t="shared" si="0"/>
        <v>2.9649999999999999</v>
      </c>
      <c r="H7" s="10">
        <f>(A101-A2)/E12</f>
        <v>0.59299999999999997</v>
      </c>
      <c r="I7" s="7">
        <f>COUNT(A88:A91)</f>
        <v>4</v>
      </c>
      <c r="J7" s="7">
        <f>I7/COUNT(A2:A101)</f>
        <v>0.04</v>
      </c>
      <c r="K7" s="2">
        <f t="shared" si="1"/>
        <v>6.7453625632377751E-2</v>
      </c>
      <c r="U7" s="1"/>
      <c r="V7" s="1"/>
      <c r="W7" s="1"/>
    </row>
    <row r="8" spans="1:26" x14ac:dyDescent="0.2">
      <c r="A8" s="1">
        <v>0.13</v>
      </c>
      <c r="C8">
        <v>0.06</v>
      </c>
      <c r="E8" s="7">
        <v>6</v>
      </c>
      <c r="F8" s="10">
        <f t="shared" si="2"/>
        <v>2.9649999999999999</v>
      </c>
      <c r="G8" s="10">
        <f t="shared" si="0"/>
        <v>3.5579999999999998</v>
      </c>
      <c r="H8" s="10">
        <f>(A101-A2)/E12</f>
        <v>0.59299999999999997</v>
      </c>
      <c r="I8" s="7">
        <f>COUNT(A92:A95)</f>
        <v>4</v>
      </c>
      <c r="J8" s="7">
        <f>I8/COUNT(A2:A101)</f>
        <v>0.04</v>
      </c>
      <c r="K8" s="2">
        <f t="shared" si="1"/>
        <v>6.7453625632377751E-2</v>
      </c>
      <c r="U8" s="1"/>
      <c r="V8" s="1"/>
      <c r="W8" s="1"/>
    </row>
    <row r="9" spans="1:26" x14ac:dyDescent="0.2">
      <c r="A9" s="1">
        <v>0.13</v>
      </c>
      <c r="C9">
        <v>7.0000000000000007E-2</v>
      </c>
      <c r="E9" s="7">
        <v>7</v>
      </c>
      <c r="F9" s="10">
        <f t="shared" si="2"/>
        <v>3.5579999999999998</v>
      </c>
      <c r="G9" s="10">
        <f t="shared" si="0"/>
        <v>4.1509999999999998</v>
      </c>
      <c r="H9" s="10">
        <f>(A101-A2)/E12</f>
        <v>0.59299999999999997</v>
      </c>
      <c r="I9" s="7">
        <f>COUNT(A96)</f>
        <v>1</v>
      </c>
      <c r="J9" s="7">
        <f>I9/COUNT(A2:A101)</f>
        <v>0.01</v>
      </c>
      <c r="K9" s="2">
        <f t="shared" si="1"/>
        <v>1.6863406408094438E-2</v>
      </c>
      <c r="U9" s="1"/>
      <c r="V9" s="1"/>
      <c r="W9" s="1"/>
    </row>
    <row r="10" spans="1:26" x14ac:dyDescent="0.2">
      <c r="A10" s="1">
        <v>0.13</v>
      </c>
      <c r="C10">
        <v>0.08</v>
      </c>
      <c r="E10" s="7">
        <v>8</v>
      </c>
      <c r="F10" s="10">
        <f t="shared" ref="F10:F12" si="3">G9</f>
        <v>4.1509999999999998</v>
      </c>
      <c r="G10" s="10">
        <f t="shared" si="0"/>
        <v>4.7439999999999998</v>
      </c>
      <c r="H10" s="10">
        <f>(A101-A2)/E12</f>
        <v>0.59299999999999997</v>
      </c>
      <c r="I10" s="7">
        <f>COUNT(A97)</f>
        <v>1</v>
      </c>
      <c r="J10" s="7">
        <f>I10/COUNT(A2:A101)</f>
        <v>0.01</v>
      </c>
      <c r="K10" s="2">
        <f t="shared" si="1"/>
        <v>1.6863406408094438E-2</v>
      </c>
      <c r="U10" s="1"/>
      <c r="V10" s="1"/>
      <c r="W10" s="1"/>
    </row>
    <row r="11" spans="1:26" x14ac:dyDescent="0.2">
      <c r="A11" s="1">
        <v>0.14000000000000001</v>
      </c>
      <c r="C11">
        <v>0.09</v>
      </c>
      <c r="E11" s="7">
        <v>9</v>
      </c>
      <c r="F11" s="10">
        <f t="shared" si="3"/>
        <v>4.7439999999999998</v>
      </c>
      <c r="G11" s="10">
        <f t="shared" si="0"/>
        <v>5.3369999999999997</v>
      </c>
      <c r="H11" s="10">
        <f>(A101-A2)/E12</f>
        <v>0.59299999999999997</v>
      </c>
      <c r="I11" s="7">
        <v>0</v>
      </c>
      <c r="J11" s="7">
        <f>I11/COUNT(A2:A101)</f>
        <v>0</v>
      </c>
      <c r="K11" s="2">
        <f t="shared" si="1"/>
        <v>0</v>
      </c>
      <c r="U11" s="1"/>
      <c r="V11" s="1"/>
      <c r="W11" s="1"/>
    </row>
    <row r="12" spans="1:26" x14ac:dyDescent="0.2">
      <c r="A12" s="1">
        <v>0.15</v>
      </c>
      <c r="C12">
        <v>0.1</v>
      </c>
      <c r="E12" s="8">
        <v>10</v>
      </c>
      <c r="F12" s="11">
        <f t="shared" si="3"/>
        <v>5.3369999999999997</v>
      </c>
      <c r="G12" s="11">
        <f t="shared" ref="G12" si="4">F12+H12</f>
        <v>5.93</v>
      </c>
      <c r="H12" s="11">
        <f>(A101-A2)/E12</f>
        <v>0.59299999999999997</v>
      </c>
      <c r="I12" s="8">
        <f>COUNT(A98:A101)</f>
        <v>4</v>
      </c>
      <c r="J12" s="8">
        <f>I12/COUNT(A2:A101)</f>
        <v>0.04</v>
      </c>
      <c r="K12" s="3">
        <f t="shared" si="1"/>
        <v>6.7453625632377751E-2</v>
      </c>
    </row>
    <row r="13" spans="1:26" x14ac:dyDescent="0.2">
      <c r="A13" s="1">
        <v>0.16</v>
      </c>
      <c r="C13">
        <v>0.11</v>
      </c>
    </row>
    <row r="14" spans="1:26" ht="18" x14ac:dyDescent="0.2">
      <c r="A14" s="1">
        <v>0.2</v>
      </c>
      <c r="C14">
        <v>0.12</v>
      </c>
      <c r="E14" s="25" t="s">
        <v>11</v>
      </c>
      <c r="F14" s="26"/>
      <c r="G14" s="26"/>
      <c r="H14" s="26"/>
      <c r="I14" s="26"/>
      <c r="J14" s="26"/>
      <c r="K14" s="27"/>
    </row>
    <row r="15" spans="1:26" ht="18" x14ac:dyDescent="0.2">
      <c r="A15" s="1">
        <v>0.2</v>
      </c>
      <c r="C15">
        <v>0.13</v>
      </c>
      <c r="E15" s="5" t="s">
        <v>3</v>
      </c>
      <c r="F15" s="5" t="s">
        <v>4</v>
      </c>
      <c r="G15" s="5" t="s">
        <v>5</v>
      </c>
      <c r="H15" s="5" t="s">
        <v>6</v>
      </c>
      <c r="I15" s="5" t="s">
        <v>7</v>
      </c>
      <c r="J15" s="5" t="s">
        <v>8</v>
      </c>
      <c r="K15" s="4" t="s">
        <v>9</v>
      </c>
    </row>
    <row r="16" spans="1:26" x14ac:dyDescent="0.2">
      <c r="A16" s="1">
        <v>0.2</v>
      </c>
      <c r="C16">
        <v>0.14000000000000001</v>
      </c>
      <c r="E16" s="6">
        <v>1</v>
      </c>
      <c r="F16" s="12">
        <f>A2</f>
        <v>0</v>
      </c>
      <c r="G16" s="12">
        <f t="shared" ref="G16:G24" si="5">F17</f>
        <v>0.14500000000000002</v>
      </c>
      <c r="H16" s="12">
        <f t="shared" ref="H16:H25" si="6">G16-F16</f>
        <v>0.14500000000000002</v>
      </c>
      <c r="I16" s="6">
        <v>10</v>
      </c>
      <c r="J16" s="6">
        <v>0.1</v>
      </c>
      <c r="K16" s="2">
        <f t="shared" ref="K16:K25" si="7">J16/H16</f>
        <v>0.68965517241379304</v>
      </c>
    </row>
    <row r="17" spans="1:22" x14ac:dyDescent="0.2">
      <c r="A17" s="1">
        <v>0.22</v>
      </c>
      <c r="C17">
        <v>0.15</v>
      </c>
      <c r="E17" s="7">
        <v>2</v>
      </c>
      <c r="F17" s="13">
        <f>(A11+A12)/2</f>
        <v>0.14500000000000002</v>
      </c>
      <c r="G17" s="13">
        <f t="shared" si="5"/>
        <v>0.245</v>
      </c>
      <c r="H17" s="13">
        <f t="shared" si="6"/>
        <v>9.9999999999999978E-2</v>
      </c>
      <c r="I17" s="7">
        <v>10</v>
      </c>
      <c r="J17" s="7">
        <v>0.1</v>
      </c>
      <c r="K17" s="2">
        <f t="shared" si="7"/>
        <v>1.0000000000000002</v>
      </c>
    </row>
    <row r="18" spans="1:22" x14ac:dyDescent="0.2">
      <c r="A18" s="1">
        <v>0.22</v>
      </c>
      <c r="C18">
        <v>0.16</v>
      </c>
      <c r="E18" s="7">
        <v>3</v>
      </c>
      <c r="F18" s="13">
        <f>(A21+A22)/2</f>
        <v>0.245</v>
      </c>
      <c r="G18" s="13">
        <f t="shared" si="5"/>
        <v>0.35</v>
      </c>
      <c r="H18" s="15">
        <f t="shared" si="6"/>
        <v>0.10499999999999998</v>
      </c>
      <c r="I18" s="7">
        <v>10</v>
      </c>
      <c r="J18" s="2">
        <v>0.1</v>
      </c>
      <c r="K18" s="2">
        <f t="shared" si="7"/>
        <v>0.95238095238095255</v>
      </c>
    </row>
    <row r="19" spans="1:22" x14ac:dyDescent="0.2">
      <c r="A19" s="1">
        <v>0.23</v>
      </c>
      <c r="C19">
        <v>0.17</v>
      </c>
      <c r="E19" s="7">
        <v>4</v>
      </c>
      <c r="F19" s="13">
        <f>(A31+A32)/2</f>
        <v>0.35</v>
      </c>
      <c r="G19" s="13">
        <f t="shared" si="5"/>
        <v>0.66</v>
      </c>
      <c r="H19" s="13">
        <f t="shared" si="6"/>
        <v>0.31000000000000005</v>
      </c>
      <c r="I19" s="7">
        <v>10</v>
      </c>
      <c r="J19" s="7">
        <v>0.1</v>
      </c>
      <c r="K19" s="2">
        <f t="shared" si="7"/>
        <v>0.32258064516129026</v>
      </c>
    </row>
    <row r="20" spans="1:22" x14ac:dyDescent="0.2">
      <c r="A20" s="1">
        <v>0.23</v>
      </c>
      <c r="C20">
        <v>0.18</v>
      </c>
      <c r="E20" s="7">
        <v>5</v>
      </c>
      <c r="F20" s="13">
        <f>(A41+A42)/2</f>
        <v>0.66</v>
      </c>
      <c r="G20" s="13">
        <f t="shared" si="5"/>
        <v>0.85499999999999998</v>
      </c>
      <c r="H20" s="15">
        <f t="shared" si="6"/>
        <v>0.19499999999999995</v>
      </c>
      <c r="I20" s="7">
        <v>10</v>
      </c>
      <c r="J20" s="2">
        <v>0.1</v>
      </c>
      <c r="K20" s="2">
        <f t="shared" si="7"/>
        <v>0.512820512820513</v>
      </c>
    </row>
    <row r="21" spans="1:22" x14ac:dyDescent="0.2">
      <c r="A21" s="1">
        <v>0.24</v>
      </c>
      <c r="C21">
        <v>0.19</v>
      </c>
      <c r="E21" s="7">
        <v>6</v>
      </c>
      <c r="F21" s="13">
        <f>(A51+A52)/2</f>
        <v>0.85499999999999998</v>
      </c>
      <c r="G21" s="13">
        <f t="shared" si="5"/>
        <v>1.0649999999999999</v>
      </c>
      <c r="H21" s="13">
        <f t="shared" si="6"/>
        <v>0.20999999999999996</v>
      </c>
      <c r="I21" s="7">
        <v>10</v>
      </c>
      <c r="J21" s="7">
        <v>0.1</v>
      </c>
      <c r="K21" s="2">
        <f t="shared" si="7"/>
        <v>0.47619047619047628</v>
      </c>
    </row>
    <row r="22" spans="1:22" x14ac:dyDescent="0.2">
      <c r="A22" s="1">
        <v>0.25</v>
      </c>
      <c r="C22">
        <v>0.2</v>
      </c>
      <c r="E22" s="7">
        <v>7</v>
      </c>
      <c r="F22" s="13">
        <f>(A61+A62)/2</f>
        <v>1.0649999999999999</v>
      </c>
      <c r="G22" s="13">
        <f t="shared" si="5"/>
        <v>1.3450000000000002</v>
      </c>
      <c r="H22" s="15">
        <f t="shared" si="6"/>
        <v>0.28000000000000025</v>
      </c>
      <c r="I22" s="7">
        <v>10</v>
      </c>
      <c r="J22" s="2">
        <v>0.1</v>
      </c>
      <c r="K22" s="2">
        <f t="shared" si="7"/>
        <v>0.35714285714285687</v>
      </c>
    </row>
    <row r="23" spans="1:22" x14ac:dyDescent="0.2">
      <c r="A23" s="1">
        <v>0.25</v>
      </c>
      <c r="C23">
        <v>0.21</v>
      </c>
      <c r="E23" s="7">
        <v>8</v>
      </c>
      <c r="F23" s="13">
        <f>(A71+A72)/2</f>
        <v>1.3450000000000002</v>
      </c>
      <c r="G23" s="13">
        <f t="shared" si="5"/>
        <v>1.7450000000000001</v>
      </c>
      <c r="H23" s="13">
        <f t="shared" si="6"/>
        <v>0.39999999999999991</v>
      </c>
      <c r="I23" s="7">
        <v>10</v>
      </c>
      <c r="J23" s="7">
        <v>0.1</v>
      </c>
      <c r="K23" s="2">
        <f t="shared" si="7"/>
        <v>0.25000000000000006</v>
      </c>
    </row>
    <row r="24" spans="1:22" x14ac:dyDescent="0.2">
      <c r="A24" s="1">
        <v>0.25</v>
      </c>
      <c r="C24">
        <v>0.22</v>
      </c>
      <c r="E24" s="7">
        <v>9</v>
      </c>
      <c r="F24" s="13">
        <f>(A81+A82)/2</f>
        <v>1.7450000000000001</v>
      </c>
      <c r="G24" s="13">
        <f t="shared" si="5"/>
        <v>2.98</v>
      </c>
      <c r="H24" s="15">
        <f t="shared" si="6"/>
        <v>1.2349999999999999</v>
      </c>
      <c r="I24" s="7">
        <v>10</v>
      </c>
      <c r="J24" s="2">
        <v>0.1</v>
      </c>
      <c r="K24" s="2">
        <f t="shared" si="7"/>
        <v>8.0971659919028355E-2</v>
      </c>
    </row>
    <row r="25" spans="1:22" x14ac:dyDescent="0.2">
      <c r="A25" s="1">
        <v>0.27</v>
      </c>
      <c r="C25">
        <v>0.23</v>
      </c>
      <c r="E25" s="8">
        <v>10</v>
      </c>
      <c r="F25" s="14">
        <f>(A91+A92)/2</f>
        <v>2.98</v>
      </c>
      <c r="G25" s="14">
        <f>A101</f>
        <v>5.93</v>
      </c>
      <c r="H25" s="14">
        <f t="shared" si="6"/>
        <v>2.9499999999999997</v>
      </c>
      <c r="I25" s="8">
        <v>10</v>
      </c>
      <c r="J25" s="8">
        <v>0.1</v>
      </c>
      <c r="K25" s="8">
        <f t="shared" si="7"/>
        <v>3.389830508474577E-2</v>
      </c>
    </row>
    <row r="26" spans="1:22" x14ac:dyDescent="0.2">
      <c r="A26" s="1">
        <v>0.28000000000000003</v>
      </c>
      <c r="C26">
        <v>0.24</v>
      </c>
    </row>
    <row r="27" spans="1:22" x14ac:dyDescent="0.2">
      <c r="A27" s="1">
        <v>0.31</v>
      </c>
      <c r="C27">
        <v>0.25</v>
      </c>
    </row>
    <row r="28" spans="1:22" ht="18" x14ac:dyDescent="0.2">
      <c r="A28" s="1">
        <v>0.32</v>
      </c>
      <c r="C28">
        <v>0.26</v>
      </c>
      <c r="M28" s="25" t="s">
        <v>12</v>
      </c>
      <c r="N28" s="26"/>
      <c r="O28" s="26"/>
      <c r="P28" s="26"/>
      <c r="Q28" s="27"/>
      <c r="R28" s="25" t="s">
        <v>16</v>
      </c>
      <c r="S28" s="26"/>
      <c r="T28" s="26"/>
      <c r="U28" s="26"/>
      <c r="V28" s="27"/>
    </row>
    <row r="29" spans="1:22" x14ac:dyDescent="0.2">
      <c r="A29" s="1">
        <v>0.33</v>
      </c>
      <c r="C29">
        <v>0.27</v>
      </c>
      <c r="M29" t="s">
        <v>13</v>
      </c>
      <c r="N29" s="16">
        <f>SUM(A2:A101)/COUNT(A2:A101)</f>
        <v>1.2253000000000003</v>
      </c>
      <c r="R29" t="s">
        <v>17</v>
      </c>
      <c r="S29" s="18" t="s">
        <v>18</v>
      </c>
      <c r="T29">
        <f>N29-1.96*(N31/10)</f>
        <v>0.96987280209647153</v>
      </c>
      <c r="U29">
        <f>N29+1.96*(N31/10)</f>
        <v>1.480727197903529</v>
      </c>
      <c r="V29" t="s">
        <v>19</v>
      </c>
    </row>
    <row r="30" spans="1:22" x14ac:dyDescent="0.2">
      <c r="A30" s="1">
        <v>0.34</v>
      </c>
      <c r="C30">
        <v>0.28000000000000003</v>
      </c>
      <c r="M30" t="s">
        <v>14</v>
      </c>
      <c r="N30">
        <f>(1/(100-1))*SUMSQ(A2:A101)-(100/(100-1))*N29*N29</f>
        <v>1.6983302121212116</v>
      </c>
      <c r="R30" t="s">
        <v>20</v>
      </c>
      <c r="S30" s="18" t="s">
        <v>18</v>
      </c>
      <c r="T30">
        <f>N30*(1-1.96*SQRT(2/(100-1)))</f>
        <v>1.2252055274865905</v>
      </c>
      <c r="U30">
        <f>N30*(1+1.96*SQRT(2/(100-1)))</f>
        <v>2.1714548967558329</v>
      </c>
      <c r="V30" t="s">
        <v>19</v>
      </c>
    </row>
    <row r="31" spans="1:22" x14ac:dyDescent="0.2">
      <c r="A31" s="1">
        <v>0.35</v>
      </c>
      <c r="C31">
        <v>0.28999999999999998</v>
      </c>
      <c r="M31" t="s">
        <v>15</v>
      </c>
      <c r="N31">
        <f>SQRT(N30)</f>
        <v>1.3031999893037183</v>
      </c>
    </row>
    <row r="32" spans="1:22" x14ac:dyDescent="0.2">
      <c r="A32" s="1">
        <v>0.35</v>
      </c>
      <c r="C32">
        <v>0.3</v>
      </c>
    </row>
    <row r="33" spans="1:9" x14ac:dyDescent="0.2">
      <c r="A33" s="1">
        <v>0.36</v>
      </c>
      <c r="C33">
        <v>0.31</v>
      </c>
    </row>
    <row r="34" spans="1:9" x14ac:dyDescent="0.2">
      <c r="A34" s="1">
        <v>0.4</v>
      </c>
      <c r="C34">
        <v>0.32</v>
      </c>
    </row>
    <row r="35" spans="1:9" x14ac:dyDescent="0.2">
      <c r="A35" s="1">
        <v>0.47</v>
      </c>
      <c r="C35">
        <v>0.33</v>
      </c>
    </row>
    <row r="36" spans="1:9" x14ac:dyDescent="0.2">
      <c r="A36" s="1">
        <v>0.49</v>
      </c>
      <c r="C36">
        <v>0.34</v>
      </c>
    </row>
    <row r="37" spans="1:9" x14ac:dyDescent="0.2">
      <c r="A37" s="1">
        <v>0.52</v>
      </c>
      <c r="C37">
        <v>0.35</v>
      </c>
    </row>
    <row r="38" spans="1:9" x14ac:dyDescent="0.2">
      <c r="A38" s="1">
        <v>0.54</v>
      </c>
      <c r="C38">
        <v>0.36</v>
      </c>
    </row>
    <row r="39" spans="1:9" x14ac:dyDescent="0.2">
      <c r="A39" s="1">
        <v>0.59</v>
      </c>
      <c r="C39">
        <v>0.37</v>
      </c>
    </row>
    <row r="40" spans="1:9" x14ac:dyDescent="0.2">
      <c r="A40" s="1">
        <v>0.63</v>
      </c>
      <c r="C40">
        <v>0.38</v>
      </c>
    </row>
    <row r="41" spans="1:9" x14ac:dyDescent="0.2">
      <c r="A41" s="1">
        <v>0.64</v>
      </c>
      <c r="C41">
        <v>0.39</v>
      </c>
    </row>
    <row r="42" spans="1:9" ht="18" x14ac:dyDescent="0.2">
      <c r="A42" s="1">
        <v>0.68</v>
      </c>
      <c r="C42">
        <v>0.4</v>
      </c>
      <c r="E42" s="25" t="s">
        <v>21</v>
      </c>
      <c r="F42" s="26"/>
      <c r="G42" s="26"/>
      <c r="H42" s="26"/>
      <c r="I42" s="27"/>
    </row>
    <row r="43" spans="1:9" ht="18" x14ac:dyDescent="0.2">
      <c r="A43" s="1">
        <v>0.69</v>
      </c>
      <c r="C43">
        <v>0.41</v>
      </c>
      <c r="E43" s="25" t="s">
        <v>22</v>
      </c>
      <c r="F43" s="26"/>
      <c r="G43" s="27"/>
      <c r="H43" t="s">
        <v>24</v>
      </c>
      <c r="I43">
        <f>1/N29</f>
        <v>0.81612666285807534</v>
      </c>
    </row>
    <row r="44" spans="1:9" x14ac:dyDescent="0.2">
      <c r="A44" s="1">
        <v>0.72</v>
      </c>
      <c r="C44">
        <v>0.42</v>
      </c>
      <c r="E44" t="s">
        <v>23</v>
      </c>
      <c r="F44">
        <f>SUM(L55:L64)</f>
        <v>124.09748563765118</v>
      </c>
      <c r="G44" s="29" t="s">
        <v>35</v>
      </c>
    </row>
    <row r="45" spans="1:9" x14ac:dyDescent="0.2">
      <c r="A45" s="1">
        <v>0.76</v>
      </c>
      <c r="C45">
        <v>0.43</v>
      </c>
      <c r="E45" t="s">
        <v>29</v>
      </c>
      <c r="F45">
        <f>10-1-1</f>
        <v>8</v>
      </c>
      <c r="G45" s="28"/>
    </row>
    <row r="46" spans="1:9" x14ac:dyDescent="0.2">
      <c r="A46" s="1">
        <v>0.8</v>
      </c>
      <c r="C46">
        <v>0.44</v>
      </c>
      <c r="E46" t="s">
        <v>30</v>
      </c>
      <c r="F46">
        <v>15.51</v>
      </c>
      <c r="G46" s="28"/>
    </row>
    <row r="47" spans="1:9" x14ac:dyDescent="0.2">
      <c r="A47" s="1">
        <v>0.8</v>
      </c>
      <c r="C47">
        <v>0.45</v>
      </c>
      <c r="G47" s="20"/>
    </row>
    <row r="48" spans="1:9" ht="18" x14ac:dyDescent="0.2">
      <c r="A48" s="1">
        <v>0.8</v>
      </c>
      <c r="C48">
        <v>0.46</v>
      </c>
      <c r="E48" s="25" t="s">
        <v>31</v>
      </c>
      <c r="F48" s="26"/>
      <c r="G48" s="26"/>
      <c r="H48" s="27"/>
    </row>
    <row r="49" spans="1:14" x14ac:dyDescent="0.2">
      <c r="A49" s="1">
        <v>0.8</v>
      </c>
      <c r="C49">
        <v>0.47</v>
      </c>
      <c r="E49" t="s">
        <v>32</v>
      </c>
      <c r="F49">
        <v>76.94</v>
      </c>
    </row>
    <row r="50" spans="1:14" x14ac:dyDescent="0.2">
      <c r="A50" s="1">
        <v>0.82</v>
      </c>
      <c r="C50">
        <v>0.48</v>
      </c>
      <c r="E50" t="s">
        <v>33</v>
      </c>
      <c r="F50">
        <f>10*F49</f>
        <v>769.4</v>
      </c>
      <c r="G50" s="28" t="s">
        <v>35</v>
      </c>
    </row>
    <row r="51" spans="1:14" x14ac:dyDescent="0.2">
      <c r="A51" s="1">
        <v>0.84</v>
      </c>
      <c r="C51">
        <v>0.49</v>
      </c>
      <c r="E51" t="s">
        <v>34</v>
      </c>
      <c r="F51">
        <v>1.36</v>
      </c>
      <c r="G51" s="28"/>
    </row>
    <row r="52" spans="1:14" x14ac:dyDescent="0.2">
      <c r="A52" s="1">
        <v>0.87</v>
      </c>
      <c r="C52">
        <v>0.5</v>
      </c>
    </row>
    <row r="53" spans="1:14" x14ac:dyDescent="0.2">
      <c r="A53" s="1">
        <v>0.92</v>
      </c>
      <c r="C53">
        <v>0.51</v>
      </c>
    </row>
    <row r="54" spans="1:14" ht="18" x14ac:dyDescent="0.2">
      <c r="A54" s="1">
        <v>0.94</v>
      </c>
      <c r="C54">
        <v>0.52</v>
      </c>
      <c r="E54" s="5" t="s">
        <v>3</v>
      </c>
      <c r="F54" s="5" t="s">
        <v>4</v>
      </c>
      <c r="G54" s="5" t="s">
        <v>5</v>
      </c>
      <c r="H54" s="5" t="s">
        <v>26</v>
      </c>
      <c r="I54" s="4" t="s">
        <v>27</v>
      </c>
      <c r="J54" s="5" t="s">
        <v>25</v>
      </c>
      <c r="K54" s="5" t="s">
        <v>8</v>
      </c>
      <c r="L54" s="5" t="s">
        <v>28</v>
      </c>
      <c r="N54" s="21"/>
    </row>
    <row r="55" spans="1:14" x14ac:dyDescent="0.2">
      <c r="A55" s="1">
        <v>0.95</v>
      </c>
      <c r="C55">
        <v>0.53</v>
      </c>
      <c r="E55" s="6">
        <v>1</v>
      </c>
      <c r="F55" s="9">
        <f t="shared" ref="F55:F64" si="8">F3</f>
        <v>0</v>
      </c>
      <c r="G55" s="9">
        <f t="shared" ref="G55:G63" si="9">F56</f>
        <v>0.59299999999999997</v>
      </c>
      <c r="H55" s="6">
        <f>EXP(F55/N29)</f>
        <v>1</v>
      </c>
      <c r="I55" s="6">
        <f>EXP(G55/N29)</f>
        <v>1.6224917925699993</v>
      </c>
      <c r="J55" s="6">
        <f t="shared" ref="J55:J64" si="10">I55-H55</f>
        <v>0.62249179256999931</v>
      </c>
      <c r="K55" s="6">
        <f t="shared" ref="K55:K64" si="11">J3</f>
        <v>0.38</v>
      </c>
      <c r="L55" s="6">
        <f>((J55-K55)*(J55-K55))/J55</f>
        <v>9.4462722506014798E-2</v>
      </c>
      <c r="N55" s="1"/>
    </row>
    <row r="56" spans="1:14" x14ac:dyDescent="0.2">
      <c r="A56" s="1">
        <v>0.96</v>
      </c>
      <c r="C56">
        <v>0.54</v>
      </c>
      <c r="E56" s="7">
        <v>2</v>
      </c>
      <c r="F56" s="10">
        <f t="shared" si="8"/>
        <v>0.59299999999999997</v>
      </c>
      <c r="G56" s="10">
        <f t="shared" si="9"/>
        <v>1.1859999999999999</v>
      </c>
      <c r="H56" s="7">
        <f>EXP(F56/N29)</f>
        <v>1.6224917925699993</v>
      </c>
      <c r="I56" s="7">
        <f>EXP(G56/N29)</f>
        <v>2.6324796169570095</v>
      </c>
      <c r="J56" s="7">
        <f t="shared" si="10"/>
        <v>1.0099878243870102</v>
      </c>
      <c r="K56" s="7">
        <f t="shared" si="11"/>
        <v>0.27</v>
      </c>
      <c r="L56" s="7">
        <f>((-K56+J56)*(-K56+J56))/J56</f>
        <v>0.54216691233219905</v>
      </c>
      <c r="N56" s="1"/>
    </row>
    <row r="57" spans="1:14" x14ac:dyDescent="0.2">
      <c r="A57" s="1">
        <v>0.98</v>
      </c>
      <c r="C57">
        <v>0.55000000000000004</v>
      </c>
      <c r="E57" s="7">
        <v>3</v>
      </c>
      <c r="F57" s="10">
        <f t="shared" si="8"/>
        <v>1.1859999999999999</v>
      </c>
      <c r="G57" s="10">
        <f t="shared" si="9"/>
        <v>1.7789999999999999</v>
      </c>
      <c r="H57" s="7">
        <f>EXP(F57/N29)</f>
        <v>2.6324796169570095</v>
      </c>
      <c r="I57" s="7">
        <f>EXP(G57/N29)</f>
        <v>4.2711765726205631</v>
      </c>
      <c r="J57" s="7">
        <f t="shared" si="10"/>
        <v>1.6386969556635536</v>
      </c>
      <c r="K57" s="7">
        <f t="shared" si="11"/>
        <v>0.15</v>
      </c>
      <c r="L57" s="7">
        <f t="shared" ref="L57:L63" si="12">((K57-J57)*(K57-J57))/J57</f>
        <v>1.3524273772172382</v>
      </c>
      <c r="N57" s="1"/>
    </row>
    <row r="58" spans="1:14" x14ac:dyDescent="0.2">
      <c r="A58" s="1">
        <v>0.99</v>
      </c>
      <c r="C58">
        <v>0.56000000000000005</v>
      </c>
      <c r="E58" s="7">
        <v>4</v>
      </c>
      <c r="F58" s="10">
        <f t="shared" si="8"/>
        <v>1.7789999999999999</v>
      </c>
      <c r="G58" s="10">
        <f t="shared" si="9"/>
        <v>2.3719999999999999</v>
      </c>
      <c r="H58" s="19">
        <f>EXP(F58/N31)</f>
        <v>3.9161197361562676</v>
      </c>
      <c r="I58" s="7">
        <f>EXP(G58/N29)</f>
        <v>6.9299489336941242</v>
      </c>
      <c r="J58" s="19">
        <f t="shared" si="10"/>
        <v>3.0138291975378566</v>
      </c>
      <c r="K58" s="7">
        <f t="shared" si="11"/>
        <v>0.06</v>
      </c>
      <c r="L58" s="7">
        <f t="shared" si="12"/>
        <v>2.8950236912413954</v>
      </c>
      <c r="N58" s="1"/>
    </row>
    <row r="59" spans="1:14" x14ac:dyDescent="0.2">
      <c r="A59" s="1">
        <v>0.99</v>
      </c>
      <c r="C59">
        <v>0.56999999999999995</v>
      </c>
      <c r="E59" s="7">
        <v>5</v>
      </c>
      <c r="F59" s="10">
        <f t="shared" si="8"/>
        <v>2.3719999999999999</v>
      </c>
      <c r="G59" s="10">
        <f t="shared" si="9"/>
        <v>2.9649999999999999</v>
      </c>
      <c r="H59" s="7">
        <f>EXP(F59/N29)</f>
        <v>6.9299489336941242</v>
      </c>
      <c r="I59" s="7">
        <f>EXP(G59/N29)</f>
        <v>11.243785267847935</v>
      </c>
      <c r="J59" s="7">
        <f t="shared" si="10"/>
        <v>4.3138363341538106</v>
      </c>
      <c r="K59" s="7">
        <f t="shared" si="11"/>
        <v>0.04</v>
      </c>
      <c r="L59" s="7">
        <f t="shared" si="12"/>
        <v>4.2342072337142165</v>
      </c>
      <c r="N59" s="1"/>
    </row>
    <row r="60" spans="1:14" x14ac:dyDescent="0.2">
      <c r="A60" s="1">
        <v>1.01</v>
      </c>
      <c r="C60">
        <v>0.57999999999999996</v>
      </c>
      <c r="E60" s="7">
        <v>6</v>
      </c>
      <c r="F60" s="10">
        <f t="shared" si="8"/>
        <v>2.9649999999999999</v>
      </c>
      <c r="G60" s="10">
        <f t="shared" si="9"/>
        <v>3.5579999999999998</v>
      </c>
      <c r="H60" s="7">
        <f>EXP(F60/N29)</f>
        <v>11.243785267847935</v>
      </c>
      <c r="I60" s="7">
        <f>EXP(G60/N29)</f>
        <v>18.242949314502741</v>
      </c>
      <c r="J60" s="7">
        <f t="shared" si="10"/>
        <v>6.9991640466548066</v>
      </c>
      <c r="K60" s="7">
        <f t="shared" si="11"/>
        <v>0.04</v>
      </c>
      <c r="L60" s="7">
        <f t="shared" si="12"/>
        <v>6.9193926453830743</v>
      </c>
      <c r="N60" s="1"/>
    </row>
    <row r="61" spans="1:14" x14ac:dyDescent="0.2">
      <c r="A61" s="1">
        <v>1.03</v>
      </c>
      <c r="C61">
        <v>0.59</v>
      </c>
      <c r="E61" s="7">
        <v>7</v>
      </c>
      <c r="F61" s="10">
        <f t="shared" si="8"/>
        <v>3.5579999999999998</v>
      </c>
      <c r="G61" s="10">
        <f t="shared" si="9"/>
        <v>4.1509999999999998</v>
      </c>
      <c r="H61" s="7">
        <f>EXP(F61/N29)</f>
        <v>18.242949314502741</v>
      </c>
      <c r="I61" s="7">
        <f>EXP(G61/N29)</f>
        <v>29.599035535051193</v>
      </c>
      <c r="J61" s="7">
        <f t="shared" si="10"/>
        <v>11.356086220548452</v>
      </c>
      <c r="K61" s="7">
        <f t="shared" si="11"/>
        <v>0.01</v>
      </c>
      <c r="L61" s="7">
        <f t="shared" si="12"/>
        <v>11.336095026399171</v>
      </c>
      <c r="N61" s="1"/>
    </row>
    <row r="62" spans="1:14" x14ac:dyDescent="0.2">
      <c r="A62" s="1">
        <v>1.1000000000000001</v>
      </c>
      <c r="C62">
        <v>0.6</v>
      </c>
      <c r="E62" s="7">
        <v>8</v>
      </c>
      <c r="F62" s="10">
        <f t="shared" si="8"/>
        <v>4.1509999999999998</v>
      </c>
      <c r="G62" s="10">
        <f t="shared" si="9"/>
        <v>4.7439999999999998</v>
      </c>
      <c r="H62" s="7">
        <f>EXP(F62/N29)</f>
        <v>29.599035535051193</v>
      </c>
      <c r="I62" s="7">
        <f>EXP(G62/N29)</f>
        <v>48.024192223608324</v>
      </c>
      <c r="J62" s="7">
        <f t="shared" si="10"/>
        <v>18.425156688557131</v>
      </c>
      <c r="K62" s="7">
        <f t="shared" si="11"/>
        <v>0.01</v>
      </c>
      <c r="L62" s="7">
        <f t="shared" si="12"/>
        <v>18.405162115919385</v>
      </c>
      <c r="N62" s="1"/>
    </row>
    <row r="63" spans="1:14" x14ac:dyDescent="0.2">
      <c r="A63" s="1">
        <v>1.1200000000000001</v>
      </c>
      <c r="C63">
        <v>0.61</v>
      </c>
      <c r="E63" s="7">
        <v>9</v>
      </c>
      <c r="F63" s="10">
        <f t="shared" si="8"/>
        <v>4.7439999999999998</v>
      </c>
      <c r="G63" s="10">
        <f t="shared" si="9"/>
        <v>5.3369999999999997</v>
      </c>
      <c r="H63" s="7">
        <f>EXP(F63/N29)</f>
        <v>48.024192223608324</v>
      </c>
      <c r="I63" s="7">
        <f>EXP(G63/N29)</f>
        <v>77.918857727608469</v>
      </c>
      <c r="J63" s="7">
        <f t="shared" si="10"/>
        <v>29.894665504000145</v>
      </c>
      <c r="K63" s="7">
        <f t="shared" si="11"/>
        <v>0</v>
      </c>
      <c r="L63" s="7">
        <f t="shared" si="12"/>
        <v>29.894665504000145</v>
      </c>
      <c r="N63" s="1"/>
    </row>
    <row r="64" spans="1:14" x14ac:dyDescent="0.2">
      <c r="A64" s="1">
        <v>1.1499999999999999</v>
      </c>
      <c r="C64">
        <v>0.62</v>
      </c>
      <c r="E64" s="8">
        <v>10</v>
      </c>
      <c r="F64" s="11">
        <f t="shared" si="8"/>
        <v>5.3369999999999997</v>
      </c>
      <c r="G64" s="11">
        <f>G12</f>
        <v>5.93</v>
      </c>
      <c r="H64" s="8">
        <f>EXP(F64/N29)</f>
        <v>77.918857727608469</v>
      </c>
      <c r="I64" s="8">
        <f>EXP(G64/N29)</f>
        <v>126.42270714947426</v>
      </c>
      <c r="J64" s="8">
        <f t="shared" si="10"/>
        <v>48.503849421865795</v>
      </c>
      <c r="K64" s="8">
        <f t="shared" si="11"/>
        <v>0.04</v>
      </c>
      <c r="L64" s="8">
        <f t="shared" ref="L64" si="13">((K64-J64)*(K64-J64))/J64</f>
        <v>48.423882408938347</v>
      </c>
      <c r="N64" s="1"/>
    </row>
    <row r="65" spans="1:3" x14ac:dyDescent="0.2">
      <c r="A65" s="1">
        <v>1.1599999999999999</v>
      </c>
      <c r="C65">
        <v>0.63</v>
      </c>
    </row>
    <row r="66" spans="1:3" x14ac:dyDescent="0.2">
      <c r="A66" s="1">
        <v>1.18</v>
      </c>
      <c r="C66">
        <v>0.64</v>
      </c>
    </row>
    <row r="67" spans="1:3" x14ac:dyDescent="0.2">
      <c r="A67" s="1">
        <v>1.23</v>
      </c>
      <c r="C67">
        <v>0.65</v>
      </c>
    </row>
    <row r="68" spans="1:3" x14ac:dyDescent="0.2">
      <c r="A68" s="1">
        <v>1.25</v>
      </c>
      <c r="C68">
        <v>0.66</v>
      </c>
    </row>
    <row r="69" spans="1:3" x14ac:dyDescent="0.2">
      <c r="A69" s="1">
        <v>1.28</v>
      </c>
      <c r="C69">
        <v>0.67</v>
      </c>
    </row>
    <row r="70" spans="1:3" x14ac:dyDescent="0.2">
      <c r="A70" s="1">
        <v>1.3</v>
      </c>
      <c r="C70">
        <v>0.68</v>
      </c>
    </row>
    <row r="71" spans="1:3" x14ac:dyDescent="0.2">
      <c r="A71" s="1">
        <v>1.34</v>
      </c>
      <c r="C71">
        <v>0.69</v>
      </c>
    </row>
    <row r="72" spans="1:3" x14ac:dyDescent="0.2">
      <c r="A72" s="1">
        <v>1.35</v>
      </c>
      <c r="C72">
        <v>0.7</v>
      </c>
    </row>
    <row r="73" spans="1:3" x14ac:dyDescent="0.2">
      <c r="A73" s="1">
        <v>1.38</v>
      </c>
      <c r="C73">
        <v>0.71</v>
      </c>
    </row>
    <row r="74" spans="1:3" x14ac:dyDescent="0.2">
      <c r="A74" s="1">
        <v>1.39</v>
      </c>
      <c r="C74">
        <v>0.72</v>
      </c>
    </row>
    <row r="75" spans="1:3" x14ac:dyDescent="0.2">
      <c r="A75" s="1">
        <v>1.42</v>
      </c>
      <c r="C75">
        <v>0.73</v>
      </c>
    </row>
    <row r="76" spans="1:3" x14ac:dyDescent="0.2">
      <c r="A76" s="1">
        <v>1.48</v>
      </c>
      <c r="C76">
        <v>0.74</v>
      </c>
    </row>
    <row r="77" spans="1:3" x14ac:dyDescent="0.2">
      <c r="A77" s="1">
        <v>1.49</v>
      </c>
      <c r="C77">
        <v>0.75</v>
      </c>
    </row>
    <row r="78" spans="1:3" x14ac:dyDescent="0.2">
      <c r="A78" s="1">
        <v>1.53</v>
      </c>
      <c r="C78">
        <v>0.76</v>
      </c>
    </row>
    <row r="79" spans="1:3" x14ac:dyDescent="0.2">
      <c r="A79" s="1">
        <v>1.53</v>
      </c>
      <c r="C79">
        <v>0.77</v>
      </c>
    </row>
    <row r="80" spans="1:3" x14ac:dyDescent="0.2">
      <c r="A80" s="1">
        <v>1.57</v>
      </c>
      <c r="C80">
        <v>0.78</v>
      </c>
    </row>
    <row r="81" spans="1:3" x14ac:dyDescent="0.2">
      <c r="A81" s="1">
        <v>1.66</v>
      </c>
      <c r="C81">
        <v>0.79</v>
      </c>
    </row>
    <row r="82" spans="1:3" x14ac:dyDescent="0.2">
      <c r="A82" s="1">
        <v>1.83</v>
      </c>
      <c r="C82">
        <v>0.8</v>
      </c>
    </row>
    <row r="83" spans="1:3" x14ac:dyDescent="0.2">
      <c r="A83" s="1">
        <v>1.87</v>
      </c>
      <c r="C83">
        <v>0.81</v>
      </c>
    </row>
    <row r="84" spans="1:3" x14ac:dyDescent="0.2">
      <c r="A84" s="1">
        <v>2.02</v>
      </c>
      <c r="C84">
        <v>0.82</v>
      </c>
    </row>
    <row r="85" spans="1:3" x14ac:dyDescent="0.2">
      <c r="A85" s="1">
        <v>2.15</v>
      </c>
      <c r="C85">
        <v>0.83</v>
      </c>
    </row>
    <row r="86" spans="1:3" x14ac:dyDescent="0.2">
      <c r="A86" s="1">
        <v>2.2000000000000002</v>
      </c>
      <c r="C86">
        <v>0.84</v>
      </c>
    </row>
    <row r="87" spans="1:3" x14ac:dyDescent="0.2">
      <c r="A87" s="1">
        <v>2.34</v>
      </c>
      <c r="C87">
        <v>0.85</v>
      </c>
    </row>
    <row r="88" spans="1:3" x14ac:dyDescent="0.2">
      <c r="A88" s="1">
        <v>2.54</v>
      </c>
      <c r="C88">
        <v>0.86</v>
      </c>
    </row>
    <row r="89" spans="1:3" x14ac:dyDescent="0.2">
      <c r="A89" s="1">
        <v>2.59</v>
      </c>
      <c r="C89">
        <v>0.87</v>
      </c>
    </row>
    <row r="90" spans="1:3" x14ac:dyDescent="0.2">
      <c r="A90" s="1">
        <v>2.85</v>
      </c>
      <c r="C90">
        <v>0.88</v>
      </c>
    </row>
    <row r="91" spans="1:3" x14ac:dyDescent="0.2">
      <c r="A91" s="1">
        <v>2.95</v>
      </c>
      <c r="C91">
        <v>0.89</v>
      </c>
    </row>
    <row r="92" spans="1:3" x14ac:dyDescent="0.2">
      <c r="A92" s="1">
        <v>3.01</v>
      </c>
      <c r="C92">
        <v>0.9</v>
      </c>
    </row>
    <row r="93" spans="1:3" x14ac:dyDescent="0.2">
      <c r="A93" s="1">
        <v>3.21</v>
      </c>
      <c r="C93">
        <v>0.91</v>
      </c>
    </row>
    <row r="94" spans="1:3" x14ac:dyDescent="0.2">
      <c r="A94" s="1">
        <v>3.49</v>
      </c>
      <c r="C94">
        <v>0.92</v>
      </c>
    </row>
    <row r="95" spans="1:3" x14ac:dyDescent="0.2">
      <c r="A95" s="1">
        <v>3.55</v>
      </c>
      <c r="C95">
        <v>0.93</v>
      </c>
    </row>
    <row r="96" spans="1:3" x14ac:dyDescent="0.2">
      <c r="A96" s="1">
        <v>3.59</v>
      </c>
      <c r="C96">
        <v>0.94</v>
      </c>
    </row>
    <row r="97" spans="1:3" x14ac:dyDescent="0.2">
      <c r="A97" s="1">
        <v>4.33</v>
      </c>
      <c r="C97">
        <v>0.95</v>
      </c>
    </row>
    <row r="98" spans="1:3" x14ac:dyDescent="0.2">
      <c r="A98" s="1">
        <v>5.51</v>
      </c>
      <c r="C98">
        <v>0.96</v>
      </c>
    </row>
    <row r="99" spans="1:3" x14ac:dyDescent="0.2">
      <c r="A99" s="1">
        <v>5.62</v>
      </c>
      <c r="C99">
        <v>0.97</v>
      </c>
    </row>
    <row r="100" spans="1:3" x14ac:dyDescent="0.2">
      <c r="A100" s="1">
        <v>5.79</v>
      </c>
      <c r="C100">
        <v>0.98</v>
      </c>
    </row>
    <row r="101" spans="1:3" x14ac:dyDescent="0.2">
      <c r="A101" s="1">
        <v>5.93</v>
      </c>
      <c r="C101">
        <v>0.99</v>
      </c>
    </row>
    <row r="102" spans="1:3" x14ac:dyDescent="0.2">
      <c r="A102" t="s">
        <v>2</v>
      </c>
      <c r="C102">
        <v>1</v>
      </c>
    </row>
  </sheetData>
  <sortState xmlns:xlrd2="http://schemas.microsoft.com/office/spreadsheetml/2017/richdata2" ref="A2:A101">
    <sortCondition ref="A2:A101"/>
  </sortState>
  <mergeCells count="9">
    <mergeCell ref="R28:V28"/>
    <mergeCell ref="M28:Q28"/>
    <mergeCell ref="E42:I42"/>
    <mergeCell ref="E43:G43"/>
    <mergeCell ref="E1:K1"/>
    <mergeCell ref="E14:K14"/>
    <mergeCell ref="E48:H48"/>
    <mergeCell ref="G50:G51"/>
    <mergeCell ref="G44:G46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3DF3-FD00-544C-833C-757B21AFF3C5}">
  <dimension ref="A1:Z102"/>
  <sheetViews>
    <sheetView tabSelected="1" zoomScale="75" zoomScaleNormal="115" workbookViewId="0">
      <selection activeCell="T39" sqref="T39"/>
    </sheetView>
  </sheetViews>
  <sheetFormatPr baseColWidth="10" defaultRowHeight="16" x14ac:dyDescent="0.2"/>
  <cols>
    <col min="1" max="1" width="11" bestFit="1" customWidth="1"/>
    <col min="3" max="3" width="11" bestFit="1" customWidth="1"/>
    <col min="5" max="5" width="11" bestFit="1" customWidth="1"/>
    <col min="8" max="11" width="11" bestFit="1" customWidth="1"/>
    <col min="12" max="12" width="14" bestFit="1" customWidth="1"/>
    <col min="13" max="14" width="11" bestFit="1" customWidth="1"/>
    <col min="15" max="15" width="12.1640625" bestFit="1" customWidth="1"/>
    <col min="17" max="17" width="11" bestFit="1" customWidth="1"/>
    <col min="23" max="24" width="11" bestFit="1" customWidth="1"/>
  </cols>
  <sheetData>
    <row r="1" spans="1:26" ht="18" x14ac:dyDescent="0.2">
      <c r="A1" s="17" t="s">
        <v>0</v>
      </c>
      <c r="C1" s="17" t="s">
        <v>1</v>
      </c>
      <c r="E1" s="17" t="s">
        <v>36</v>
      </c>
      <c r="H1" s="22" t="s">
        <v>10</v>
      </c>
      <c r="I1" s="23"/>
      <c r="J1" s="23"/>
      <c r="K1" s="23"/>
      <c r="L1" s="23"/>
      <c r="M1" s="23"/>
      <c r="N1" s="24"/>
      <c r="T1" s="21"/>
      <c r="U1" s="21"/>
      <c r="V1" s="21"/>
      <c r="W1" s="21"/>
      <c r="X1" s="21"/>
      <c r="Y1" s="21"/>
      <c r="Z1" s="21"/>
    </row>
    <row r="2" spans="1:26" ht="18" x14ac:dyDescent="0.2">
      <c r="A2" s="1">
        <v>0</v>
      </c>
      <c r="C2">
        <v>0</v>
      </c>
      <c r="E2">
        <v>0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4" t="s">
        <v>9</v>
      </c>
      <c r="U2" s="1"/>
      <c r="V2" s="1"/>
      <c r="W2" s="1"/>
    </row>
    <row r="3" spans="1:26" x14ac:dyDescent="0.2">
      <c r="A3" s="1">
        <v>0.02</v>
      </c>
      <c r="C3">
        <v>0.01</v>
      </c>
      <c r="E3">
        <f>1-EXP(-A3/Q29)</f>
        <v>1.6190042551964989E-2</v>
      </c>
      <c r="H3" s="6">
        <v>1</v>
      </c>
      <c r="I3" s="12">
        <f>A2</f>
        <v>0</v>
      </c>
      <c r="J3" s="12">
        <f t="shared" ref="J3:J12" si="0">I3+K3</f>
        <v>0.59299999999999997</v>
      </c>
      <c r="K3" s="12">
        <f>(A101-A2)/H12</f>
        <v>0.59299999999999997</v>
      </c>
      <c r="L3" s="6">
        <f>COUNT(A2:A39)</f>
        <v>38</v>
      </c>
      <c r="M3" s="6">
        <f>L3/COUNT(A2:A101)</f>
        <v>0.38</v>
      </c>
      <c r="N3" s="31">
        <f t="shared" ref="N3:N12" si="1">M3/K3</f>
        <v>0.64080944350758862</v>
      </c>
      <c r="U3" s="1"/>
      <c r="V3" s="1"/>
      <c r="W3" s="1"/>
    </row>
    <row r="4" spans="1:26" x14ac:dyDescent="0.2">
      <c r="A4" s="1">
        <v>7.0000000000000007E-2</v>
      </c>
      <c r="C4">
        <v>0.02</v>
      </c>
      <c r="E4">
        <f>1-EXP(-A4/Q29)</f>
        <v>5.5527649227831932E-2</v>
      </c>
      <c r="H4" s="7">
        <v>2</v>
      </c>
      <c r="I4" s="13">
        <f t="shared" ref="I4:I12" si="2">J3</f>
        <v>0.59299999999999997</v>
      </c>
      <c r="J4" s="13">
        <f t="shared" si="0"/>
        <v>1.1859999999999999</v>
      </c>
      <c r="K4" s="13">
        <f>(A101-A2)/H12</f>
        <v>0.59299999999999997</v>
      </c>
      <c r="L4" s="7">
        <f>COUNT(A40:A66)</f>
        <v>27</v>
      </c>
      <c r="M4" s="7">
        <f>L4/COUNT(A2:A101)</f>
        <v>0.27</v>
      </c>
      <c r="N4" s="31">
        <f t="shared" si="1"/>
        <v>0.45531197301854981</v>
      </c>
      <c r="U4" s="1"/>
      <c r="V4" s="1"/>
      <c r="W4" s="1"/>
    </row>
    <row r="5" spans="1:26" x14ac:dyDescent="0.2">
      <c r="A5" s="1">
        <v>0.08</v>
      </c>
      <c r="C5">
        <v>0.03</v>
      </c>
      <c r="E5">
        <f>1-EXP(-A5/Q29)</f>
        <v>6.3204371407760251E-2</v>
      </c>
      <c r="H5" s="7">
        <v>3</v>
      </c>
      <c r="I5" s="13">
        <f t="shared" si="2"/>
        <v>1.1859999999999999</v>
      </c>
      <c r="J5" s="13">
        <f t="shared" si="0"/>
        <v>1.7789999999999999</v>
      </c>
      <c r="K5" s="13">
        <f>(A101-A2)/H12</f>
        <v>0.59299999999999997</v>
      </c>
      <c r="L5" s="7">
        <f>COUNT(A67:A81)</f>
        <v>15</v>
      </c>
      <c r="M5" s="7">
        <f>L5/COUNT(A2:A101)</f>
        <v>0.15</v>
      </c>
      <c r="N5" s="31">
        <f t="shared" si="1"/>
        <v>0.25295109612141653</v>
      </c>
      <c r="U5" s="1"/>
      <c r="V5" s="1"/>
      <c r="W5" s="1"/>
    </row>
    <row r="6" spans="1:26" x14ac:dyDescent="0.2">
      <c r="A6" s="1">
        <v>0.09</v>
      </c>
      <c r="C6">
        <v>0.04</v>
      </c>
      <c r="E6">
        <f>1-EXP(-A6/Q29)</f>
        <v>7.0818696775987733E-2</v>
      </c>
      <c r="H6" s="7">
        <v>4</v>
      </c>
      <c r="I6" s="13">
        <f t="shared" si="2"/>
        <v>1.7789999999999999</v>
      </c>
      <c r="J6" s="13">
        <f t="shared" si="0"/>
        <v>2.3719999999999999</v>
      </c>
      <c r="K6" s="13">
        <f>(A101-A2)/H12</f>
        <v>0.59299999999999997</v>
      </c>
      <c r="L6" s="7">
        <f>COUNT(A82:A87)</f>
        <v>6</v>
      </c>
      <c r="M6" s="7">
        <f>L6/COUNT(A2:A101)</f>
        <v>0.06</v>
      </c>
      <c r="N6" s="31">
        <f t="shared" si="1"/>
        <v>0.10118043844856661</v>
      </c>
      <c r="U6" s="1"/>
      <c r="V6" s="1"/>
      <c r="W6" s="1"/>
    </row>
    <row r="7" spans="1:26" x14ac:dyDescent="0.2">
      <c r="A7" s="1">
        <v>0.12</v>
      </c>
      <c r="C7">
        <v>0.05</v>
      </c>
      <c r="E7">
        <f>1-EXP(-A7/Q29)</f>
        <v>9.3292343079153683E-2</v>
      </c>
      <c r="H7" s="7">
        <v>5</v>
      </c>
      <c r="I7" s="13">
        <f t="shared" si="2"/>
        <v>2.3719999999999999</v>
      </c>
      <c r="J7" s="13">
        <f t="shared" si="0"/>
        <v>2.9649999999999999</v>
      </c>
      <c r="K7" s="13">
        <f>(A101-A2)/H12</f>
        <v>0.59299999999999997</v>
      </c>
      <c r="L7" s="7">
        <f>COUNT(A88:A91)</f>
        <v>4</v>
      </c>
      <c r="M7" s="7">
        <f>L7/COUNT(A2:A101)</f>
        <v>0.04</v>
      </c>
      <c r="N7" s="31">
        <f t="shared" si="1"/>
        <v>6.7453625632377751E-2</v>
      </c>
      <c r="U7" s="1"/>
      <c r="V7" s="1"/>
      <c r="W7" s="1"/>
    </row>
    <row r="8" spans="1:26" x14ac:dyDescent="0.2">
      <c r="A8" s="1">
        <v>0.13</v>
      </c>
      <c r="C8">
        <v>0.06</v>
      </c>
      <c r="E8">
        <f>1-EXP(-A8/Q29)</f>
        <v>0.10066211179170992</v>
      </c>
      <c r="H8" s="7">
        <v>6</v>
      </c>
      <c r="I8" s="13">
        <f t="shared" si="2"/>
        <v>2.9649999999999999</v>
      </c>
      <c r="J8" s="13">
        <f t="shared" si="0"/>
        <v>3.5579999999999998</v>
      </c>
      <c r="K8" s="13">
        <f>(A101-A2)/H12</f>
        <v>0.59299999999999997</v>
      </c>
      <c r="L8" s="7">
        <f>COUNT(A92:A95)</f>
        <v>4</v>
      </c>
      <c r="M8" s="7">
        <f>L8/COUNT(A2:A101)</f>
        <v>0.04</v>
      </c>
      <c r="N8" s="31">
        <f t="shared" si="1"/>
        <v>6.7453625632377751E-2</v>
      </c>
      <c r="U8" s="1"/>
      <c r="V8" s="1"/>
      <c r="W8" s="1"/>
    </row>
    <row r="9" spans="1:26" x14ac:dyDescent="0.2">
      <c r="A9" s="1">
        <v>0.13</v>
      </c>
      <c r="C9">
        <v>7.0000000000000007E-2</v>
      </c>
      <c r="E9">
        <f>1-EXP(-A9/Q29)</f>
        <v>0.10066211179170992</v>
      </c>
      <c r="H9" s="7">
        <v>7</v>
      </c>
      <c r="I9" s="13">
        <f t="shared" si="2"/>
        <v>3.5579999999999998</v>
      </c>
      <c r="J9" s="13">
        <f t="shared" si="0"/>
        <v>4.1509999999999998</v>
      </c>
      <c r="K9" s="13">
        <f>(A101-A2)/H12</f>
        <v>0.59299999999999997</v>
      </c>
      <c r="L9" s="7">
        <f>COUNT(A96)</f>
        <v>1</v>
      </c>
      <c r="M9" s="7">
        <f>L9/COUNT(A2:A101)</f>
        <v>0.01</v>
      </c>
      <c r="N9" s="31">
        <f t="shared" si="1"/>
        <v>1.6863406408094438E-2</v>
      </c>
      <c r="U9" s="1"/>
      <c r="V9" s="1"/>
      <c r="W9" s="1"/>
    </row>
    <row r="10" spans="1:26" x14ac:dyDescent="0.2">
      <c r="A10" s="1">
        <v>0.13</v>
      </c>
      <c r="C10">
        <v>0.08</v>
      </c>
      <c r="E10">
        <f>1-EXP(-A10/Q29)</f>
        <v>0.10066211179170992</v>
      </c>
      <c r="H10" s="7">
        <v>8</v>
      </c>
      <c r="I10" s="13">
        <f t="shared" si="2"/>
        <v>4.1509999999999998</v>
      </c>
      <c r="J10" s="13">
        <f t="shared" si="0"/>
        <v>4.7439999999999998</v>
      </c>
      <c r="K10" s="13">
        <f>(A101-A2)/H12</f>
        <v>0.59299999999999997</v>
      </c>
      <c r="L10" s="7">
        <f>COUNT(A97)</f>
        <v>1</v>
      </c>
      <c r="M10" s="7">
        <f>L10/COUNT(A2:A101)</f>
        <v>0.01</v>
      </c>
      <c r="N10" s="31">
        <f t="shared" si="1"/>
        <v>1.6863406408094438E-2</v>
      </c>
      <c r="U10" s="1"/>
      <c r="V10" s="1"/>
      <c r="W10" s="1"/>
    </row>
    <row r="11" spans="1:26" x14ac:dyDescent="0.2">
      <c r="A11" s="1">
        <v>0.14000000000000001</v>
      </c>
      <c r="C11">
        <v>0.09</v>
      </c>
      <c r="E11">
        <f>1-EXP(-A11/Q29)</f>
        <v>0.10797197862689478</v>
      </c>
      <c r="H11" s="7">
        <v>9</v>
      </c>
      <c r="I11" s="13">
        <f t="shared" si="2"/>
        <v>4.7439999999999998</v>
      </c>
      <c r="J11" s="13">
        <f t="shared" si="0"/>
        <v>5.3369999999999997</v>
      </c>
      <c r="K11" s="13">
        <f>(A101-A2)/H12</f>
        <v>0.59299999999999997</v>
      </c>
      <c r="L11" s="7">
        <v>0</v>
      </c>
      <c r="M11" s="7">
        <f>L11/COUNT(A2:A101)</f>
        <v>0</v>
      </c>
      <c r="N11" s="31">
        <f t="shared" si="1"/>
        <v>0</v>
      </c>
      <c r="U11" s="1"/>
      <c r="V11" s="1"/>
      <c r="W11" s="1"/>
    </row>
    <row r="12" spans="1:26" x14ac:dyDescent="0.2">
      <c r="A12" s="1">
        <v>0.15</v>
      </c>
      <c r="C12">
        <v>0.1</v>
      </c>
      <c r="E12">
        <f>1-EXP(-A12/Q29)</f>
        <v>0.11522243047039649</v>
      </c>
      <c r="H12" s="8">
        <v>10</v>
      </c>
      <c r="I12" s="14">
        <f t="shared" si="2"/>
        <v>5.3369999999999997</v>
      </c>
      <c r="J12" s="14">
        <f t="shared" si="0"/>
        <v>5.93</v>
      </c>
      <c r="K12" s="14">
        <f>(A101-A2)/H12</f>
        <v>0.59299999999999997</v>
      </c>
      <c r="L12" s="8">
        <f>COUNT(A98:A101)</f>
        <v>4</v>
      </c>
      <c r="M12" s="8">
        <f>L12/COUNT(A2:A101)</f>
        <v>0.04</v>
      </c>
      <c r="N12" s="32">
        <f t="shared" si="1"/>
        <v>6.7453625632377751E-2</v>
      </c>
    </row>
    <row r="13" spans="1:26" x14ac:dyDescent="0.2">
      <c r="A13" s="1">
        <v>0.16</v>
      </c>
      <c r="C13">
        <v>0.11</v>
      </c>
      <c r="E13">
        <f>1-EXP(-A13/Q29)</f>
        <v>0.12241395025047053</v>
      </c>
    </row>
    <row r="14" spans="1:26" ht="18" x14ac:dyDescent="0.2">
      <c r="A14" s="1">
        <v>0.2</v>
      </c>
      <c r="C14">
        <v>0.12</v>
      </c>
      <c r="E14">
        <f>1-EXP(-A14/Q29)</f>
        <v>0.15060023058543903</v>
      </c>
      <c r="H14" s="25" t="s">
        <v>11</v>
      </c>
      <c r="I14" s="26"/>
      <c r="J14" s="26"/>
      <c r="K14" s="26"/>
      <c r="L14" s="26"/>
      <c r="M14" s="26"/>
      <c r="N14" s="27"/>
    </row>
    <row r="15" spans="1:26" ht="18" x14ac:dyDescent="0.2">
      <c r="A15" s="1">
        <v>0.2</v>
      </c>
      <c r="C15">
        <v>0.13</v>
      </c>
      <c r="E15">
        <f>1-EXP(-A15/Q29)</f>
        <v>0.15060023058543903</v>
      </c>
      <c r="H15" s="5" t="s">
        <v>3</v>
      </c>
      <c r="I15" s="5" t="s">
        <v>4</v>
      </c>
      <c r="J15" s="5" t="s">
        <v>5</v>
      </c>
      <c r="K15" s="5" t="s">
        <v>6</v>
      </c>
      <c r="L15" s="5" t="s">
        <v>7</v>
      </c>
      <c r="M15" s="5" t="s">
        <v>8</v>
      </c>
      <c r="N15" s="4" t="s">
        <v>9</v>
      </c>
    </row>
    <row r="16" spans="1:26" x14ac:dyDescent="0.2">
      <c r="A16" s="1">
        <v>0.2</v>
      </c>
      <c r="C16">
        <v>0.14000000000000001</v>
      </c>
      <c r="E16">
        <f>1-EXP(-A16/Q29)</f>
        <v>0.15060023058543903</v>
      </c>
      <c r="H16" s="6">
        <v>1</v>
      </c>
      <c r="I16" s="12">
        <f>A2</f>
        <v>0</v>
      </c>
      <c r="J16" s="12">
        <f t="shared" ref="J16:J24" si="3">I17</f>
        <v>0.14500000000000002</v>
      </c>
      <c r="K16" s="12">
        <f t="shared" ref="K16:K25" si="4">J16-I16</f>
        <v>0.14500000000000002</v>
      </c>
      <c r="L16" s="6">
        <v>10</v>
      </c>
      <c r="M16" s="6">
        <v>0.1</v>
      </c>
      <c r="N16" s="33">
        <f t="shared" ref="N16:N25" si="5">M16/K16</f>
        <v>0.68965517241379304</v>
      </c>
    </row>
    <row r="17" spans="1:25" x14ac:dyDescent="0.2">
      <c r="A17" s="1">
        <v>0.22</v>
      </c>
      <c r="C17">
        <v>0.15</v>
      </c>
      <c r="E17">
        <f>1-EXP(-A17/Q29)</f>
        <v>0.16435204899589007</v>
      </c>
      <c r="H17" s="7">
        <v>2</v>
      </c>
      <c r="I17" s="13">
        <f>(A11+A12)/2</f>
        <v>0.14500000000000002</v>
      </c>
      <c r="J17" s="13">
        <f t="shared" si="3"/>
        <v>0.245</v>
      </c>
      <c r="K17" s="13">
        <f t="shared" si="4"/>
        <v>9.9999999999999978E-2</v>
      </c>
      <c r="L17" s="7">
        <v>10</v>
      </c>
      <c r="M17" s="7">
        <v>0.1</v>
      </c>
      <c r="N17" s="33">
        <f t="shared" si="5"/>
        <v>1.0000000000000002</v>
      </c>
    </row>
    <row r="18" spans="1:25" x14ac:dyDescent="0.2">
      <c r="A18" s="1">
        <v>0.22</v>
      </c>
      <c r="C18">
        <v>0.16</v>
      </c>
      <c r="E18">
        <f>1-EXP(-A18/Q29)</f>
        <v>0.16435204899589007</v>
      </c>
      <c r="H18" s="7">
        <v>3</v>
      </c>
      <c r="I18" s="13">
        <f>(A21+A22)/2</f>
        <v>0.245</v>
      </c>
      <c r="J18" s="13">
        <f t="shared" si="3"/>
        <v>0.35</v>
      </c>
      <c r="K18" s="15">
        <f t="shared" si="4"/>
        <v>0.10499999999999998</v>
      </c>
      <c r="L18" s="7">
        <v>10</v>
      </c>
      <c r="M18" s="2">
        <v>0.1</v>
      </c>
      <c r="N18" s="33">
        <f t="shared" si="5"/>
        <v>0.95238095238095255</v>
      </c>
    </row>
    <row r="19" spans="1:25" x14ac:dyDescent="0.2">
      <c r="A19" s="1">
        <v>0.23</v>
      </c>
      <c r="C19">
        <v>0.17</v>
      </c>
      <c r="E19">
        <f>1-EXP(-A19/Q29)</f>
        <v>0.17114424058820099</v>
      </c>
      <c r="H19" s="7">
        <v>4</v>
      </c>
      <c r="I19" s="13">
        <f>(A31+A32)/2</f>
        <v>0.35</v>
      </c>
      <c r="J19" s="13">
        <f t="shared" si="3"/>
        <v>0.66</v>
      </c>
      <c r="K19" s="13">
        <f t="shared" si="4"/>
        <v>0.31000000000000005</v>
      </c>
      <c r="L19" s="7">
        <v>10</v>
      </c>
      <c r="M19" s="7">
        <v>0.1</v>
      </c>
      <c r="N19" s="33">
        <f t="shared" si="5"/>
        <v>0.32258064516129026</v>
      </c>
    </row>
    <row r="20" spans="1:25" x14ac:dyDescent="0.2">
      <c r="A20" s="1">
        <v>0.23</v>
      </c>
      <c r="C20">
        <v>0.18</v>
      </c>
      <c r="E20">
        <f>1-EXP(-A20/Q29)</f>
        <v>0.17114424058820099</v>
      </c>
      <c r="H20" s="7">
        <v>5</v>
      </c>
      <c r="I20" s="13">
        <f>(A41+A42)/2</f>
        <v>0.66</v>
      </c>
      <c r="J20" s="13">
        <f t="shared" si="3"/>
        <v>0.85499999999999998</v>
      </c>
      <c r="K20" s="15">
        <f t="shared" si="4"/>
        <v>0.19499999999999995</v>
      </c>
      <c r="L20" s="7">
        <v>10</v>
      </c>
      <c r="M20" s="2">
        <v>0.1</v>
      </c>
      <c r="N20" s="33">
        <f t="shared" si="5"/>
        <v>0.512820512820513</v>
      </c>
    </row>
    <row r="21" spans="1:25" x14ac:dyDescent="0.2">
      <c r="A21" s="1">
        <v>0.24</v>
      </c>
      <c r="C21">
        <v>0.19</v>
      </c>
      <c r="E21">
        <f>1-EXP(-A21/Q29)</f>
        <v>0.17788122488110891</v>
      </c>
      <c r="H21" s="7">
        <v>6</v>
      </c>
      <c r="I21" s="13">
        <f>(A51+A52)/2</f>
        <v>0.85499999999999998</v>
      </c>
      <c r="J21" s="13">
        <f t="shared" si="3"/>
        <v>1.0649999999999999</v>
      </c>
      <c r="K21" s="13">
        <f t="shared" si="4"/>
        <v>0.20999999999999996</v>
      </c>
      <c r="L21" s="7">
        <v>10</v>
      </c>
      <c r="M21" s="7">
        <v>0.1</v>
      </c>
      <c r="N21" s="33">
        <f t="shared" si="5"/>
        <v>0.47619047619047628</v>
      </c>
    </row>
    <row r="22" spans="1:25" x14ac:dyDescent="0.2">
      <c r="A22" s="1">
        <v>0.25</v>
      </c>
      <c r="C22">
        <v>0.2</v>
      </c>
      <c r="E22">
        <f>1-EXP(-A22/Q29)</f>
        <v>0.18456345060251933</v>
      </c>
      <c r="H22" s="7">
        <v>7</v>
      </c>
      <c r="I22" s="13">
        <f>(A61+A62)/2</f>
        <v>1.0649999999999999</v>
      </c>
      <c r="J22" s="13">
        <f t="shared" si="3"/>
        <v>1.3450000000000002</v>
      </c>
      <c r="K22" s="15">
        <f t="shared" si="4"/>
        <v>0.28000000000000025</v>
      </c>
      <c r="L22" s="7">
        <v>10</v>
      </c>
      <c r="M22" s="2">
        <v>0.1</v>
      </c>
      <c r="N22" s="33">
        <f t="shared" si="5"/>
        <v>0.35714285714285687</v>
      </c>
    </row>
    <row r="23" spans="1:25" x14ac:dyDescent="0.2">
      <c r="A23" s="1">
        <v>0.25</v>
      </c>
      <c r="C23">
        <v>0.21</v>
      </c>
      <c r="E23">
        <f>1-EXP(-A23/Q29)</f>
        <v>0.18456345060251933</v>
      </c>
      <c r="H23" s="7">
        <v>8</v>
      </c>
      <c r="I23" s="13">
        <f>(A71+A72)/2</f>
        <v>1.3450000000000002</v>
      </c>
      <c r="J23" s="13">
        <f t="shared" si="3"/>
        <v>1.7450000000000001</v>
      </c>
      <c r="K23" s="13">
        <f t="shared" si="4"/>
        <v>0.39999999999999991</v>
      </c>
      <c r="L23" s="7">
        <v>10</v>
      </c>
      <c r="M23" s="7">
        <v>0.1</v>
      </c>
      <c r="N23" s="33">
        <f t="shared" si="5"/>
        <v>0.25000000000000006</v>
      </c>
    </row>
    <row r="24" spans="1:25" x14ac:dyDescent="0.2">
      <c r="A24" s="1">
        <v>0.25</v>
      </c>
      <c r="C24">
        <v>0.22</v>
      </c>
      <c r="E24">
        <f>1-EXP(-A24/Q29)</f>
        <v>0.18456345060251933</v>
      </c>
      <c r="H24" s="7">
        <v>9</v>
      </c>
      <c r="I24" s="13">
        <f>(A81+A82)/2</f>
        <v>1.7450000000000001</v>
      </c>
      <c r="J24" s="13">
        <f t="shared" si="3"/>
        <v>2.98</v>
      </c>
      <c r="K24" s="15">
        <f t="shared" si="4"/>
        <v>1.2349999999999999</v>
      </c>
      <c r="L24" s="7">
        <v>10</v>
      </c>
      <c r="M24" s="2">
        <v>0.1</v>
      </c>
      <c r="N24" s="33">
        <f t="shared" si="5"/>
        <v>8.0971659919028355E-2</v>
      </c>
    </row>
    <row r="25" spans="1:25" x14ac:dyDescent="0.2">
      <c r="A25" s="1">
        <v>0.27</v>
      </c>
      <c r="C25">
        <v>0.23</v>
      </c>
      <c r="E25">
        <f>1-EXP(-A25/Q29)</f>
        <v>0.19776540303569212</v>
      </c>
      <c r="H25" s="8">
        <v>10</v>
      </c>
      <c r="I25" s="14">
        <f>(A91+A92)/2</f>
        <v>2.98</v>
      </c>
      <c r="J25" s="14">
        <f>A101</f>
        <v>5.93</v>
      </c>
      <c r="K25" s="14">
        <f t="shared" si="4"/>
        <v>2.9499999999999997</v>
      </c>
      <c r="L25" s="8">
        <v>10</v>
      </c>
      <c r="M25" s="8">
        <v>0.1</v>
      </c>
      <c r="N25" s="30">
        <f t="shared" si="5"/>
        <v>3.389830508474577E-2</v>
      </c>
    </row>
    <row r="26" spans="1:25" x14ac:dyDescent="0.2">
      <c r="A26" s="1">
        <v>0.28000000000000003</v>
      </c>
      <c r="C26">
        <v>0.24</v>
      </c>
      <c r="E26">
        <f>1-EXP(-A26/Q29)</f>
        <v>0.20428600908518291</v>
      </c>
    </row>
    <row r="27" spans="1:25" x14ac:dyDescent="0.2">
      <c r="A27" s="1">
        <v>0.31</v>
      </c>
      <c r="C27">
        <v>0.25</v>
      </c>
      <c r="E27">
        <f>1-EXP(-A27/Q29)</f>
        <v>0.22353154784952556</v>
      </c>
    </row>
    <row r="28" spans="1:25" ht="18" x14ac:dyDescent="0.2">
      <c r="A28" s="1">
        <v>0.32</v>
      </c>
      <c r="C28">
        <v>0.26</v>
      </c>
      <c r="E28">
        <f>1-EXP(-A28/Q29)</f>
        <v>0.22984272528501626</v>
      </c>
      <c r="P28" s="25" t="s">
        <v>12</v>
      </c>
      <c r="Q28" s="26"/>
      <c r="R28" s="26"/>
      <c r="S28" s="26"/>
      <c r="T28" s="27"/>
      <c r="U28" s="25" t="s">
        <v>16</v>
      </c>
      <c r="V28" s="26"/>
      <c r="W28" s="26"/>
      <c r="X28" s="26"/>
      <c r="Y28" s="27"/>
    </row>
    <row r="29" spans="1:25" x14ac:dyDescent="0.2">
      <c r="A29" s="1">
        <v>0.33</v>
      </c>
      <c r="C29">
        <v>0.27</v>
      </c>
      <c r="E29">
        <f>1-EXP(-A29/Q29)</f>
        <v>0.23610260513010017</v>
      </c>
      <c r="P29" t="s">
        <v>13</v>
      </c>
      <c r="Q29" s="16">
        <f>SUM(A2:A101)/COUNT(A2:A101)</f>
        <v>1.2253000000000003</v>
      </c>
      <c r="U29" t="s">
        <v>17</v>
      </c>
      <c r="V29" s="18" t="s">
        <v>18</v>
      </c>
      <c r="W29">
        <f>Q29-1.96*(Q31/10)</f>
        <v>0.96987280209647153</v>
      </c>
      <c r="X29">
        <f>Q29+1.96*(Q31/10)</f>
        <v>1.480727197903529</v>
      </c>
      <c r="Y29" t="s">
        <v>19</v>
      </c>
    </row>
    <row r="30" spans="1:25" x14ac:dyDescent="0.2">
      <c r="A30" s="1">
        <v>0.34</v>
      </c>
      <c r="C30">
        <v>0.28000000000000003</v>
      </c>
      <c r="E30">
        <f>1-EXP(-A30/Q29)</f>
        <v>0.24231160433435728</v>
      </c>
      <c r="P30" t="s">
        <v>14</v>
      </c>
      <c r="Q30">
        <f>(1/(100-1))*SUMSQ(A2:A101)-(100/(100-1))*Q29*Q29</f>
        <v>1.6983302121212116</v>
      </c>
      <c r="U30" t="s">
        <v>20</v>
      </c>
      <c r="V30" s="18" t="s">
        <v>18</v>
      </c>
      <c r="W30">
        <f>Q30*(1-1.96*SQRT(2/(100-1)))</f>
        <v>1.2252055274865905</v>
      </c>
      <c r="X30">
        <f>Q30*(1+1.96*SQRT(2/(100-1)))</f>
        <v>2.1714548967558329</v>
      </c>
      <c r="Y30" t="s">
        <v>19</v>
      </c>
    </row>
    <row r="31" spans="1:25" x14ac:dyDescent="0.2">
      <c r="A31" s="1">
        <v>0.35</v>
      </c>
      <c r="C31">
        <v>0.28999999999999998</v>
      </c>
      <c r="E31">
        <f>1-EXP(-A31/Q29)</f>
        <v>0.24847013645837901</v>
      </c>
      <c r="P31" t="s">
        <v>15</v>
      </c>
      <c r="Q31">
        <f>SQRT(Q30)</f>
        <v>1.3031999893037183</v>
      </c>
    </row>
    <row r="32" spans="1:25" x14ac:dyDescent="0.2">
      <c r="A32" s="1">
        <v>0.35</v>
      </c>
      <c r="C32">
        <v>0.3</v>
      </c>
      <c r="E32">
        <f>1-EXP(-A32/Q29)</f>
        <v>0.24847013645837901</v>
      </c>
    </row>
    <row r="33" spans="1:12" x14ac:dyDescent="0.2">
      <c r="A33" s="1">
        <v>0.36</v>
      </c>
      <c r="C33">
        <v>0.31</v>
      </c>
      <c r="E33">
        <f>1-EXP(-A33/Q29)</f>
        <v>0.25457861170131413</v>
      </c>
    </row>
    <row r="34" spans="1:12" x14ac:dyDescent="0.2">
      <c r="A34" s="1">
        <v>0.4</v>
      </c>
      <c r="C34">
        <v>0.32</v>
      </c>
      <c r="E34">
        <f>1-EXP(-A34/Q29)</f>
        <v>0.2785200317184906</v>
      </c>
    </row>
    <row r="35" spans="1:12" x14ac:dyDescent="0.2">
      <c r="A35" s="1">
        <v>0.47</v>
      </c>
      <c r="C35">
        <v>0.33</v>
      </c>
      <c r="E35">
        <f>1-EXP(-A35/Q29)</f>
        <v>0.31858211832213357</v>
      </c>
    </row>
    <row r="36" spans="1:12" x14ac:dyDescent="0.2">
      <c r="A36" s="1">
        <v>0.49</v>
      </c>
      <c r="C36">
        <v>0.34</v>
      </c>
      <c r="E36">
        <f>1-EXP(-A36/Q29)</f>
        <v>0.32961430282216808</v>
      </c>
    </row>
    <row r="37" spans="1:12" x14ac:dyDescent="0.2">
      <c r="A37" s="1">
        <v>0.52</v>
      </c>
      <c r="C37">
        <v>0.35</v>
      </c>
      <c r="E37">
        <f>1-EXP(-A37/Q29)</f>
        <v>0.3458285884441461</v>
      </c>
    </row>
    <row r="38" spans="1:12" x14ac:dyDescent="0.2">
      <c r="A38" s="1">
        <v>0.54</v>
      </c>
      <c r="C38">
        <v>0.36</v>
      </c>
      <c r="E38">
        <f>1-EXP(-A38/Q29)</f>
        <v>0.35641965143351451</v>
      </c>
    </row>
    <row r="39" spans="1:12" x14ac:dyDescent="0.2">
      <c r="A39" s="1">
        <v>0.59</v>
      </c>
      <c r="C39">
        <v>0.37</v>
      </c>
      <c r="E39">
        <f>1-EXP(-A39/Q29)</f>
        <v>0.38215318911989526</v>
      </c>
    </row>
    <row r="40" spans="1:12" x14ac:dyDescent="0.2">
      <c r="A40" s="1">
        <v>0.63</v>
      </c>
      <c r="C40">
        <v>0.38</v>
      </c>
      <c r="E40">
        <f>1-EXP(-A40/Q29)</f>
        <v>0.40199717298962889</v>
      </c>
    </row>
    <row r="41" spans="1:12" x14ac:dyDescent="0.2">
      <c r="A41" s="1">
        <v>0.64</v>
      </c>
      <c r="C41">
        <v>0.39</v>
      </c>
      <c r="E41">
        <f>1-EXP(-A41/Q29)</f>
        <v>0.4068577722035891</v>
      </c>
    </row>
    <row r="42" spans="1:12" ht="18" x14ac:dyDescent="0.2">
      <c r="A42" s="1">
        <v>0.68</v>
      </c>
      <c r="C42">
        <v>0.4</v>
      </c>
      <c r="E42">
        <f>1-EXP(-A42/Q29)</f>
        <v>0.42590829507362449</v>
      </c>
      <c r="H42" s="25" t="s">
        <v>21</v>
      </c>
      <c r="I42" s="26"/>
      <c r="J42" s="26"/>
      <c r="K42" s="26"/>
      <c r="L42" s="27"/>
    </row>
    <row r="43" spans="1:12" ht="18" x14ac:dyDescent="0.2">
      <c r="A43" s="1">
        <v>0.69</v>
      </c>
      <c r="C43">
        <v>0.41</v>
      </c>
      <c r="E43">
        <f>1-EXP(-A43/Q29)</f>
        <v>0.43057454339832979</v>
      </c>
      <c r="H43" s="25" t="s">
        <v>22</v>
      </c>
      <c r="I43" s="26"/>
      <c r="J43" s="27"/>
      <c r="K43" t="s">
        <v>24</v>
      </c>
      <c r="L43">
        <f>1/Q29</f>
        <v>0.81612666285807534</v>
      </c>
    </row>
    <row r="44" spans="1:12" x14ac:dyDescent="0.2">
      <c r="A44" s="1">
        <v>0.72</v>
      </c>
      <c r="C44">
        <v>0.42</v>
      </c>
      <c r="E44">
        <f>1-EXP(-A44/Q29)</f>
        <v>0.44434695386685985</v>
      </c>
      <c r="H44" t="s">
        <v>23</v>
      </c>
      <c r="I44">
        <f>SUM(O55:O64)*100</f>
        <v>4.8112624265720942</v>
      </c>
      <c r="J44" s="29" t="s">
        <v>37</v>
      </c>
    </row>
    <row r="45" spans="1:12" x14ac:dyDescent="0.2">
      <c r="A45" s="1">
        <v>0.76</v>
      </c>
      <c r="C45">
        <v>0.43</v>
      </c>
      <c r="E45">
        <f>1-EXP(-A45/Q29)</f>
        <v>0.46219340041390544</v>
      </c>
      <c r="H45" t="s">
        <v>29</v>
      </c>
      <c r="I45">
        <f>10-1-1</f>
        <v>8</v>
      </c>
      <c r="J45" s="34"/>
    </row>
    <row r="46" spans="1:12" x14ac:dyDescent="0.2">
      <c r="A46" s="1">
        <v>0.8</v>
      </c>
      <c r="C46">
        <v>0.44</v>
      </c>
      <c r="E46">
        <f>1-EXP(-A46/Q29)</f>
        <v>0.47946665536851218</v>
      </c>
      <c r="H46" t="s">
        <v>30</v>
      </c>
      <c r="I46">
        <v>15.51</v>
      </c>
      <c r="J46" s="34"/>
    </row>
    <row r="47" spans="1:12" x14ac:dyDescent="0.2">
      <c r="A47" s="1">
        <v>0.8</v>
      </c>
      <c r="C47">
        <v>0.45</v>
      </c>
      <c r="E47">
        <f>1-EXP(-A47/Q29)</f>
        <v>0.47946665536851218</v>
      </c>
      <c r="G47" s="35"/>
    </row>
    <row r="48" spans="1:12" ht="18" x14ac:dyDescent="0.2">
      <c r="A48" s="1">
        <v>0.8</v>
      </c>
      <c r="C48">
        <v>0.46</v>
      </c>
      <c r="E48">
        <f>1-EXP(-A48/Q29)</f>
        <v>0.47946665536851218</v>
      </c>
      <c r="G48" s="36"/>
      <c r="H48" s="25" t="s">
        <v>31</v>
      </c>
      <c r="I48" s="26"/>
      <c r="J48" s="26"/>
      <c r="K48" s="27"/>
    </row>
    <row r="49" spans="1:15" x14ac:dyDescent="0.2">
      <c r="A49" s="1">
        <v>0.8</v>
      </c>
      <c r="C49">
        <v>0.47</v>
      </c>
      <c r="E49">
        <f>1-EXP(-A49/Q29)</f>
        <v>0.47946665536851218</v>
      </c>
      <c r="H49" t="s">
        <v>32</v>
      </c>
      <c r="I49">
        <v>0.05</v>
      </c>
    </row>
    <row r="50" spans="1:15" x14ac:dyDescent="0.2">
      <c r="A50" s="1">
        <v>0.82</v>
      </c>
      <c r="C50">
        <v>0.48</v>
      </c>
      <c r="E50">
        <f>1-EXP(-A50/Q29)</f>
        <v>0.48789411236781266</v>
      </c>
      <c r="H50" t="s">
        <v>33</v>
      </c>
      <c r="I50">
        <f>10*I49</f>
        <v>0.5</v>
      </c>
      <c r="J50" s="28" t="s">
        <v>37</v>
      </c>
    </row>
    <row r="51" spans="1:15" x14ac:dyDescent="0.2">
      <c r="A51" s="1">
        <v>0.84</v>
      </c>
      <c r="C51">
        <v>0.49</v>
      </c>
      <c r="E51">
        <f>1-EXP(-A51/Q29)</f>
        <v>0.49618512847968965</v>
      </c>
      <c r="H51" t="s">
        <v>34</v>
      </c>
      <c r="I51">
        <v>1.36</v>
      </c>
      <c r="J51" s="28"/>
    </row>
    <row r="52" spans="1:15" x14ac:dyDescent="0.2">
      <c r="A52" s="1">
        <v>0.87</v>
      </c>
      <c r="C52">
        <v>0.5</v>
      </c>
      <c r="E52">
        <f>1-EXP(-A52/Q29)</f>
        <v>0.50837064834059964</v>
      </c>
    </row>
    <row r="53" spans="1:15" x14ac:dyDescent="0.2">
      <c r="A53" s="1">
        <v>0.92</v>
      </c>
      <c r="C53">
        <v>0.51</v>
      </c>
      <c r="E53">
        <f>1-EXP(-A53/Q29)</f>
        <v>0.52802843074001227</v>
      </c>
    </row>
    <row r="54" spans="1:15" ht="18" x14ac:dyDescent="0.2">
      <c r="A54" s="1">
        <v>0.94</v>
      </c>
      <c r="C54">
        <v>0.52</v>
      </c>
      <c r="E54">
        <f>1-EXP(-A54/Q29)</f>
        <v>0.53566967052964931</v>
      </c>
      <c r="H54" s="5" t="s">
        <v>3</v>
      </c>
      <c r="I54" s="5" t="s">
        <v>4</v>
      </c>
      <c r="J54" s="5" t="s">
        <v>5</v>
      </c>
      <c r="K54" s="5" t="s">
        <v>26</v>
      </c>
      <c r="L54" s="4" t="s">
        <v>27</v>
      </c>
      <c r="M54" s="5" t="s">
        <v>25</v>
      </c>
      <c r="N54" s="5" t="s">
        <v>8</v>
      </c>
      <c r="O54" s="5" t="s">
        <v>28</v>
      </c>
    </row>
    <row r="55" spans="1:15" x14ac:dyDescent="0.2">
      <c r="A55" s="1">
        <v>0.95</v>
      </c>
      <c r="C55">
        <v>0.53</v>
      </c>
      <c r="E55">
        <f>1-EXP(-A55/Q29)</f>
        <v>0.5394437724778367</v>
      </c>
      <c r="H55" s="6">
        <v>1</v>
      </c>
      <c r="I55" s="12">
        <f>I3</f>
        <v>0</v>
      </c>
      <c r="J55" s="12">
        <f t="shared" ref="J55:J63" si="6">I56</f>
        <v>0.59299999999999997</v>
      </c>
      <c r="K55" s="6">
        <v>0</v>
      </c>
      <c r="L55" s="6">
        <f>1-EXP(-J55/Q29)</f>
        <v>0.38366406253678664</v>
      </c>
      <c r="M55" s="6">
        <f t="shared" ref="M55:M64" si="7">L55-K55</f>
        <v>0.38366406253678664</v>
      </c>
      <c r="N55" s="6">
        <f>M3</f>
        <v>0.38</v>
      </c>
      <c r="O55" s="6">
        <f>((M55-N55)*(M55-N55))/M55</f>
        <v>3.4992472802156401E-5</v>
      </c>
    </row>
    <row r="56" spans="1:15" x14ac:dyDescent="0.2">
      <c r="A56" s="1">
        <v>0.96</v>
      </c>
      <c r="C56">
        <v>0.54</v>
      </c>
      <c r="E56">
        <f>1-EXP(-A56/Q29)</f>
        <v>0.54318719832194218</v>
      </c>
      <c r="H56" s="7">
        <v>2</v>
      </c>
      <c r="I56" s="13">
        <f>I4</f>
        <v>0.59299999999999997</v>
      </c>
      <c r="J56" s="13">
        <f t="shared" si="6"/>
        <v>1.1859999999999999</v>
      </c>
      <c r="K56" s="7">
        <f>1-EXP(-I56/Q29)</f>
        <v>0.38366406253678664</v>
      </c>
      <c r="L56" s="7">
        <f>1-EXP(-J56/Q29)</f>
        <v>0.62013001219134201</v>
      </c>
      <c r="M56" s="7">
        <f t="shared" si="7"/>
        <v>0.23646594965455536</v>
      </c>
      <c r="N56" s="7">
        <f>M4</f>
        <v>0.27</v>
      </c>
      <c r="O56" s="7">
        <f>((-N56+M56)*(-N56+M56))/M56</f>
        <v>4.7555791191653853E-3</v>
      </c>
    </row>
    <row r="57" spans="1:15" x14ac:dyDescent="0.2">
      <c r="A57" s="1">
        <v>0.98</v>
      </c>
      <c r="C57">
        <v>0.55000000000000004</v>
      </c>
      <c r="E57">
        <f>1-EXP(-A57/Q29)</f>
        <v>0.55058301701939227</v>
      </c>
      <c r="H57" s="7">
        <v>3</v>
      </c>
      <c r="I57" s="13">
        <f>I5</f>
        <v>1.1859999999999999</v>
      </c>
      <c r="J57" s="13">
        <f t="shared" si="6"/>
        <v>1.7789999999999999</v>
      </c>
      <c r="K57" s="7">
        <f>1-EXP(-I57/Q29)</f>
        <v>0.62013001219134201</v>
      </c>
      <c r="L57" s="7">
        <f>1-EXP(-J57/Q29)</f>
        <v>0.76587247494981137</v>
      </c>
      <c r="M57" s="7">
        <f t="shared" si="7"/>
        <v>0.14574246275846936</v>
      </c>
      <c r="N57" s="7">
        <f>M5</f>
        <v>0.15</v>
      </c>
      <c r="O57" s="7">
        <f t="shared" ref="O57:O64" si="8">((N57-M57)*(N57-M57))/M57</f>
        <v>1.2437434512864312E-4</v>
      </c>
    </row>
    <row r="58" spans="1:15" x14ac:dyDescent="0.2">
      <c r="A58" s="1">
        <v>0.99</v>
      </c>
      <c r="C58">
        <v>0.56000000000000005</v>
      </c>
      <c r="E58">
        <f>1-EXP(-A58/Q29)</f>
        <v>0.55423590248339027</v>
      </c>
      <c r="H58" s="7">
        <v>4</v>
      </c>
      <c r="I58" s="13">
        <f>I6</f>
        <v>1.7789999999999999</v>
      </c>
      <c r="J58" s="13">
        <f t="shared" si="6"/>
        <v>2.3719999999999999</v>
      </c>
      <c r="K58" s="19">
        <f>1-EXP(-I58/Q31)</f>
        <v>0.74464519285063657</v>
      </c>
      <c r="L58" s="7">
        <f>1-EXP(-J58/Q29)</f>
        <v>0.85569879236224999</v>
      </c>
      <c r="M58" s="19">
        <f t="shared" si="7"/>
        <v>0.11105359951161342</v>
      </c>
      <c r="N58" s="7">
        <f>M6</f>
        <v>0.06</v>
      </c>
      <c r="O58" s="7">
        <f t="shared" si="8"/>
        <v>2.3470378578945954E-2</v>
      </c>
    </row>
    <row r="59" spans="1:15" x14ac:dyDescent="0.2">
      <c r="A59" s="1">
        <v>0.99</v>
      </c>
      <c r="C59">
        <v>0.56999999999999995</v>
      </c>
      <c r="E59">
        <f>1-EXP(-A59/Q29)</f>
        <v>0.55423590248339027</v>
      </c>
      <c r="H59" s="7">
        <v>5</v>
      </c>
      <c r="I59" s="13">
        <f>I7</f>
        <v>2.3719999999999999</v>
      </c>
      <c r="J59" s="13">
        <f t="shared" si="6"/>
        <v>2.9649999999999999</v>
      </c>
      <c r="K59" s="7">
        <f>1-EXP(-I59/Q29)</f>
        <v>0.85569879236224999</v>
      </c>
      <c r="L59" s="7">
        <f>1-EXP(-J59/Q29)</f>
        <v>0.91106197991351356</v>
      </c>
      <c r="M59" s="7">
        <f t="shared" si="7"/>
        <v>5.5363187551263571E-2</v>
      </c>
      <c r="N59" s="7">
        <f>M7</f>
        <v>0.04</v>
      </c>
      <c r="O59" s="7">
        <f t="shared" si="8"/>
        <v>4.2632576297517207E-3</v>
      </c>
    </row>
    <row r="60" spans="1:15" x14ac:dyDescent="0.2">
      <c r="A60" s="1">
        <v>1.01</v>
      </c>
      <c r="C60">
        <v>0.57999999999999996</v>
      </c>
      <c r="E60">
        <f>1-EXP(-A60/Q29)</f>
        <v>0.56145284219032254</v>
      </c>
      <c r="H60" s="7">
        <v>6</v>
      </c>
      <c r="I60" s="13">
        <f>I8</f>
        <v>2.9649999999999999</v>
      </c>
      <c r="J60" s="13">
        <f t="shared" si="6"/>
        <v>3.5579999999999998</v>
      </c>
      <c r="K60" s="7">
        <f>1-EXP(-I60/Q29)</f>
        <v>0.91106197991351356</v>
      </c>
      <c r="L60" s="7">
        <f>1-EXP(-J60/Q29)</f>
        <v>0.94518430201387327</v>
      </c>
      <c r="M60" s="7">
        <f t="shared" si="7"/>
        <v>3.4122322100359703E-2</v>
      </c>
      <c r="N60" s="7">
        <f>M8</f>
        <v>0.04</v>
      </c>
      <c r="O60" s="7">
        <f t="shared" si="8"/>
        <v>1.012448607404588E-3</v>
      </c>
    </row>
    <row r="61" spans="1:15" x14ac:dyDescent="0.2">
      <c r="A61" s="1">
        <v>1.03</v>
      </c>
      <c r="C61">
        <v>0.59</v>
      </c>
      <c r="E61">
        <f>1-EXP(-A61/Q29)</f>
        <v>0.56855293933630446</v>
      </c>
      <c r="H61" s="7">
        <v>7</v>
      </c>
      <c r="I61" s="13">
        <f>I9</f>
        <v>3.5579999999999998</v>
      </c>
      <c r="J61" s="13">
        <f t="shared" si="6"/>
        <v>4.1509999999999998</v>
      </c>
      <c r="K61" s="7">
        <f>1-EXP(-I61/Q29)</f>
        <v>0.94518430201387327</v>
      </c>
      <c r="L61" s="7">
        <f>1-EXP(-J61/Q29)</f>
        <v>0.96621511539402016</v>
      </c>
      <c r="M61" s="7">
        <f t="shared" si="7"/>
        <v>2.1030813380146895E-2</v>
      </c>
      <c r="N61" s="7">
        <f>M9</f>
        <v>0.01</v>
      </c>
      <c r="O61" s="7">
        <f t="shared" si="8"/>
        <v>5.7857412182874823E-3</v>
      </c>
    </row>
    <row r="62" spans="1:15" x14ac:dyDescent="0.2">
      <c r="A62" s="1">
        <v>1.1000000000000001</v>
      </c>
      <c r="C62">
        <v>0.6</v>
      </c>
      <c r="E62">
        <f>1-EXP(-A62/Q29)</f>
        <v>0.59251018038121739</v>
      </c>
      <c r="H62" s="7">
        <v>8</v>
      </c>
      <c r="I62" s="13">
        <f>I10</f>
        <v>4.1509999999999998</v>
      </c>
      <c r="J62" s="13">
        <f t="shared" si="6"/>
        <v>4.7439999999999998</v>
      </c>
      <c r="K62" s="7">
        <f>1-EXP(-I62/Q29)</f>
        <v>0.96621511539402016</v>
      </c>
      <c r="L62" s="7">
        <f>1-EXP(-J62/Q29)</f>
        <v>0.97917716147428702</v>
      </c>
      <c r="M62" s="7">
        <f t="shared" si="7"/>
        <v>1.2962046080266854E-2</v>
      </c>
      <c r="N62" s="7">
        <f>M10</f>
        <v>0.01</v>
      </c>
      <c r="O62" s="7">
        <f t="shared" si="8"/>
        <v>6.768774719124902E-4</v>
      </c>
    </row>
    <row r="63" spans="1:15" x14ac:dyDescent="0.2">
      <c r="A63" s="1">
        <v>1.1200000000000001</v>
      </c>
      <c r="C63">
        <v>0.61</v>
      </c>
      <c r="E63">
        <f>1-EXP(-A63/Q29)</f>
        <v>0.59910745790033793</v>
      </c>
      <c r="H63" s="7">
        <v>9</v>
      </c>
      <c r="I63" s="13">
        <f>I11</f>
        <v>4.7439999999999998</v>
      </c>
      <c r="J63" s="13">
        <f t="shared" si="6"/>
        <v>5.3369999999999997</v>
      </c>
      <c r="K63" s="7">
        <f>1-EXP(-I63/Q29)</f>
        <v>0.97917716147428702</v>
      </c>
      <c r="L63" s="7">
        <f>1-EXP(-J63/Q29)</f>
        <v>0.98716613629660954</v>
      </c>
      <c r="M63" s="7">
        <f t="shared" si="7"/>
        <v>7.9889748223225254E-3</v>
      </c>
      <c r="N63" s="7">
        <f>M11</f>
        <v>0</v>
      </c>
      <c r="O63" s="7">
        <f t="shared" si="8"/>
        <v>7.9889748223225254E-3</v>
      </c>
    </row>
    <row r="64" spans="1:15" x14ac:dyDescent="0.2">
      <c r="A64" s="1">
        <v>1.1499999999999999</v>
      </c>
      <c r="C64">
        <v>0.62</v>
      </c>
      <c r="E64">
        <f>1-EXP(-A64/Q29)</f>
        <v>0.60880364654023444</v>
      </c>
      <c r="H64" s="8">
        <v>10</v>
      </c>
      <c r="I64" s="14">
        <f>I12</f>
        <v>5.3369999999999997</v>
      </c>
      <c r="J64" s="11"/>
      <c r="K64" s="8">
        <f>1-EXP(-I64/Q29)</f>
        <v>0.98716613629660954</v>
      </c>
      <c r="L64" s="11"/>
      <c r="M64" s="37"/>
      <c r="N64" s="8">
        <f>M12</f>
        <v>0.04</v>
      </c>
      <c r="O64" s="8">
        <f>0</f>
        <v>0</v>
      </c>
    </row>
    <row r="65" spans="1:5" x14ac:dyDescent="0.2">
      <c r="A65" s="1">
        <v>1.1599999999999999</v>
      </c>
      <c r="C65">
        <v>0.63</v>
      </c>
      <c r="E65">
        <f>1-EXP(-A65/Q29)</f>
        <v>0.61198331158903807</v>
      </c>
    </row>
    <row r="66" spans="1:5" x14ac:dyDescent="0.2">
      <c r="A66" s="1">
        <v>1.18</v>
      </c>
      <c r="C66">
        <v>0.64</v>
      </c>
      <c r="E66">
        <f>1-EXP(-A66/Q29)</f>
        <v>0.61826531828528408</v>
      </c>
    </row>
    <row r="67" spans="1:5" x14ac:dyDescent="0.2">
      <c r="A67" s="1">
        <v>1.23</v>
      </c>
      <c r="C67">
        <v>0.65</v>
      </c>
      <c r="E67">
        <f>1-EXP(-A67/Q29)</f>
        <v>0.63352896615766685</v>
      </c>
    </row>
    <row r="68" spans="1:5" x14ac:dyDescent="0.2">
      <c r="A68" s="1">
        <v>1.25</v>
      </c>
      <c r="C68">
        <v>0.66</v>
      </c>
      <c r="E68">
        <f>1-EXP(-A68/Q29)</f>
        <v>0.63946214778963695</v>
      </c>
    </row>
    <row r="69" spans="1:5" x14ac:dyDescent="0.2">
      <c r="A69" s="1">
        <v>1.28</v>
      </c>
      <c r="C69">
        <v>0.67</v>
      </c>
      <c r="E69">
        <f>1-EXP(-A69/Q29)</f>
        <v>0.64818229760471069</v>
      </c>
    </row>
    <row r="70" spans="1:5" x14ac:dyDescent="0.2">
      <c r="A70" s="1">
        <v>1.3</v>
      </c>
      <c r="C70">
        <v>0.68</v>
      </c>
      <c r="E70">
        <f>1-EXP(-A70/Q29)</f>
        <v>0.65387824117702498</v>
      </c>
    </row>
    <row r="71" spans="1:5" x14ac:dyDescent="0.2">
      <c r="A71" s="1">
        <v>1.34</v>
      </c>
      <c r="C71">
        <v>0.69</v>
      </c>
      <c r="E71">
        <f>1-EXP(-A71/Q29)</f>
        <v>0.66499496862158858</v>
      </c>
    </row>
    <row r="72" spans="1:5" x14ac:dyDescent="0.2">
      <c r="A72" s="1">
        <v>1.35</v>
      </c>
      <c r="C72">
        <v>0.7</v>
      </c>
      <c r="E72">
        <f>1-EXP(-A72/Q29)</f>
        <v>0.66771790757545801</v>
      </c>
    </row>
    <row r="73" spans="1:5" x14ac:dyDescent="0.2">
      <c r="A73" s="1">
        <v>1.38</v>
      </c>
      <c r="C73">
        <v>0.71</v>
      </c>
      <c r="E73">
        <f>1-EXP(-A73/Q29)</f>
        <v>0.67575464937397944</v>
      </c>
    </row>
    <row r="74" spans="1:5" x14ac:dyDescent="0.2">
      <c r="A74" s="1">
        <v>1.39</v>
      </c>
      <c r="C74">
        <v>0.72</v>
      </c>
      <c r="E74">
        <f>1-EXP(-A74/Q29)</f>
        <v>0.6783901330626807</v>
      </c>
    </row>
    <row r="75" spans="1:5" x14ac:dyDescent="0.2">
      <c r="A75" s="1">
        <v>1.42</v>
      </c>
      <c r="C75">
        <v>0.73</v>
      </c>
      <c r="E75">
        <f>1-EXP(-A75/Q29)</f>
        <v>0.686168751048298</v>
      </c>
    </row>
    <row r="76" spans="1:5" x14ac:dyDescent="0.2">
      <c r="A76" s="1">
        <v>1.48</v>
      </c>
      <c r="C76">
        <v>0.74</v>
      </c>
      <c r="E76">
        <f>1-EXP(-A76/Q29)</f>
        <v>0.70116612470948059</v>
      </c>
    </row>
    <row r="77" spans="1:5" x14ac:dyDescent="0.2">
      <c r="A77" s="1">
        <v>1.49</v>
      </c>
      <c r="C77">
        <v>0.75</v>
      </c>
      <c r="E77">
        <f>1-EXP(-A77/Q29)</f>
        <v>0.70359506255682058</v>
      </c>
    </row>
    <row r="78" spans="1:5" x14ac:dyDescent="0.2">
      <c r="A78" s="1">
        <v>1.53</v>
      </c>
      <c r="C78">
        <v>0.76</v>
      </c>
      <c r="E78">
        <f>1-EXP(-A78/Q29)</f>
        <v>0.71311498674183549</v>
      </c>
    </row>
    <row r="79" spans="1:5" x14ac:dyDescent="0.2">
      <c r="A79" s="1">
        <v>1.53</v>
      </c>
      <c r="C79">
        <v>0.77</v>
      </c>
      <c r="E79">
        <f>1-EXP(-A79/Q29)</f>
        <v>0.71311498674183549</v>
      </c>
    </row>
    <row r="80" spans="1:5" x14ac:dyDescent="0.2">
      <c r="A80" s="1">
        <v>1.57</v>
      </c>
      <c r="C80">
        <v>0.78</v>
      </c>
      <c r="E80">
        <f>1-EXP(-A80/Q29)</f>
        <v>0.72232915031007328</v>
      </c>
    </row>
    <row r="81" spans="1:5" x14ac:dyDescent="0.2">
      <c r="A81" s="1">
        <v>1.66</v>
      </c>
      <c r="C81">
        <v>0.79</v>
      </c>
      <c r="E81">
        <f>1-EXP(-A81/Q29)</f>
        <v>0.74199343801779505</v>
      </c>
    </row>
    <row r="82" spans="1:5" x14ac:dyDescent="0.2">
      <c r="A82" s="1">
        <v>1.83</v>
      </c>
      <c r="C82">
        <v>0.8</v>
      </c>
      <c r="E82">
        <f>1-EXP(-A82/Q29)</f>
        <v>0.77541741848130219</v>
      </c>
    </row>
    <row r="83" spans="1:5" x14ac:dyDescent="0.2">
      <c r="A83" s="1">
        <v>1.87</v>
      </c>
      <c r="C83">
        <v>0.81</v>
      </c>
      <c r="E83">
        <f>1-EXP(-A83/Q29)</f>
        <v>0.78263055456390473</v>
      </c>
    </row>
    <row r="84" spans="1:5" x14ac:dyDescent="0.2">
      <c r="A84" s="1">
        <v>2.02</v>
      </c>
      <c r="C84">
        <v>0.82</v>
      </c>
      <c r="E84">
        <f>1-EXP(-A84/Q29)</f>
        <v>0.80767639037705385</v>
      </c>
    </row>
    <row r="85" spans="1:5" x14ac:dyDescent="0.2">
      <c r="A85" s="1">
        <v>2.15</v>
      </c>
      <c r="C85">
        <v>0.83</v>
      </c>
      <c r="E85">
        <f>1-EXP(-A85/Q29)</f>
        <v>0.82703609106910403</v>
      </c>
    </row>
    <row r="86" spans="1:5" x14ac:dyDescent="0.2">
      <c r="A86" s="1">
        <v>2.2000000000000002</v>
      </c>
      <c r="C86">
        <v>0.84</v>
      </c>
      <c r="E86">
        <f>1-EXP(-A86/Q29)</f>
        <v>0.83395204690705205</v>
      </c>
    </row>
    <row r="87" spans="1:5" x14ac:dyDescent="0.2">
      <c r="A87" s="1">
        <v>2.34</v>
      </c>
      <c r="C87">
        <v>0.85</v>
      </c>
      <c r="E87">
        <f>1-EXP(-A87/Q29)</f>
        <v>0.85188057294944342</v>
      </c>
    </row>
    <row r="88" spans="1:5" x14ac:dyDescent="0.2">
      <c r="A88" s="1">
        <v>2.54</v>
      </c>
      <c r="C88">
        <v>0.86</v>
      </c>
      <c r="E88">
        <f>1-EXP(-A88/Q29)</f>
        <v>0.8741873928174404</v>
      </c>
    </row>
    <row r="89" spans="1:5" x14ac:dyDescent="0.2">
      <c r="A89" s="1">
        <v>2.59</v>
      </c>
      <c r="C89">
        <v>0.87</v>
      </c>
      <c r="E89">
        <f>1-EXP(-A89/Q29)</f>
        <v>0.87921800550716223</v>
      </c>
    </row>
    <row r="90" spans="1:5" x14ac:dyDescent="0.2">
      <c r="A90" s="1">
        <v>2.85</v>
      </c>
      <c r="C90">
        <v>0.88</v>
      </c>
      <c r="E90">
        <f>1-EXP(-A90/Q29)</f>
        <v>0.90231047963994226</v>
      </c>
    </row>
    <row r="91" spans="1:5" x14ac:dyDescent="0.2">
      <c r="A91" s="1">
        <v>2.95</v>
      </c>
      <c r="C91">
        <v>0.89</v>
      </c>
      <c r="E91">
        <f>1-EXP(-A91/Q29)</f>
        <v>0.90996651798366468</v>
      </c>
    </row>
    <row r="92" spans="1:5" x14ac:dyDescent="0.2">
      <c r="A92" s="1">
        <v>3.01</v>
      </c>
      <c r="C92">
        <v>0.9</v>
      </c>
      <c r="E92">
        <f>1-EXP(-A92/Q29)</f>
        <v>0.91426903972529061</v>
      </c>
    </row>
    <row r="93" spans="1:5" x14ac:dyDescent="0.2">
      <c r="A93" s="1">
        <v>3.21</v>
      </c>
      <c r="C93">
        <v>0.91</v>
      </c>
      <c r="E93">
        <f>1-EXP(-A93/Q29)</f>
        <v>0.92718014211097299</v>
      </c>
    </row>
    <row r="94" spans="1:5" x14ac:dyDescent="0.2">
      <c r="A94" s="1">
        <v>3.49</v>
      </c>
      <c r="C94">
        <v>0.92</v>
      </c>
      <c r="E94">
        <f>1-EXP(-A94/Q29)</f>
        <v>0.94205622026127245</v>
      </c>
    </row>
    <row r="95" spans="1:5" x14ac:dyDescent="0.2">
      <c r="A95" s="1">
        <v>3.55</v>
      </c>
      <c r="C95">
        <v>0.93</v>
      </c>
      <c r="E95">
        <f>1-EXP(-A95/Q29)</f>
        <v>0.94482523870346302</v>
      </c>
    </row>
    <row r="96" spans="1:5" x14ac:dyDescent="0.2">
      <c r="A96" s="1">
        <v>3.59</v>
      </c>
      <c r="C96">
        <v>0.94</v>
      </c>
      <c r="E96">
        <f>1-EXP(-A96/Q29)</f>
        <v>0.94659733990056272</v>
      </c>
    </row>
    <row r="97" spans="1:5" x14ac:dyDescent="0.2">
      <c r="A97" s="1">
        <v>4.33</v>
      </c>
      <c r="C97">
        <v>0.95</v>
      </c>
      <c r="E97">
        <f>1-EXP(-A97/Q29)</f>
        <v>0.9708070620555318</v>
      </c>
    </row>
    <row r="98" spans="1:5" x14ac:dyDescent="0.2">
      <c r="A98" s="1">
        <v>5.51</v>
      </c>
      <c r="C98">
        <v>0.96</v>
      </c>
      <c r="E98">
        <f>1-EXP(-A98/Q29)</f>
        <v>0.98885604312545095</v>
      </c>
    </row>
    <row r="99" spans="1:5" x14ac:dyDescent="0.2">
      <c r="A99" s="1">
        <v>5.62</v>
      </c>
      <c r="C99">
        <v>0.97</v>
      </c>
      <c r="E99">
        <f>1-EXP(-A99/Q29)</f>
        <v>0.98981288757450847</v>
      </c>
    </row>
    <row r="100" spans="1:5" x14ac:dyDescent="0.2">
      <c r="A100" s="1">
        <v>5.79</v>
      </c>
      <c r="C100">
        <v>0.98</v>
      </c>
      <c r="E100">
        <f>1-EXP(-A100/Q29)</f>
        <v>0.99113259760076999</v>
      </c>
    </row>
    <row r="101" spans="1:5" x14ac:dyDescent="0.2">
      <c r="A101" s="1">
        <v>5.93</v>
      </c>
      <c r="C101">
        <v>0.99</v>
      </c>
      <c r="E101">
        <f>1-EXP(-A101/Q29)</f>
        <v>0.9920900285830957</v>
      </c>
    </row>
    <row r="102" spans="1:5" x14ac:dyDescent="0.2">
      <c r="A102" t="s">
        <v>2</v>
      </c>
      <c r="C102">
        <v>1</v>
      </c>
    </row>
  </sheetData>
  <mergeCells count="9">
    <mergeCell ref="H48:K48"/>
    <mergeCell ref="J50:J51"/>
    <mergeCell ref="P28:T28"/>
    <mergeCell ref="U28:Y28"/>
    <mergeCell ref="H1:N1"/>
    <mergeCell ref="H14:N14"/>
    <mergeCell ref="H42:L42"/>
    <mergeCell ref="H43:J43"/>
    <mergeCell ref="J44:J46"/>
  </mergeCells>
  <pageMargins left="0.7" right="0.7" top="0.75" bottom="0.75" header="0.3" footer="0.3"/>
  <ignoredErrors>
    <ignoredError sqref="K5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2022-12-15T09:07:03Z</dcterms:created>
  <dcterms:modified xsi:type="dcterms:W3CDTF">2023-01-12T20:23:27Z</dcterms:modified>
</cp:coreProperties>
</file>