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80361bfcab1dab/Документы/Uni/СА/L4/"/>
    </mc:Choice>
  </mc:AlternateContent>
  <xr:revisionPtr revIDLastSave="316" documentId="8_{34731491-29E5-C248-8FF8-941F06CE6870}" xr6:coauthVersionLast="47" xr6:coauthVersionMax="47" xr10:uidLastSave="{53E9A5FA-98F0-2A48-9C9C-C8CC8BFE837D}"/>
  <bookViews>
    <workbookView xWindow="0" yWindow="720" windowWidth="29400" windowHeight="18400" xr2:uid="{EB70359B-E462-E842-BBC6-6378DF57C628}"/>
  </bookViews>
  <sheets>
    <sheet name="Экспресс-анализ" sheetId="1" r:id="rId1"/>
    <sheet name="Скаляризация векторных оценок" sheetId="2" r:id="rId2"/>
    <sheet name="Оценка по степени доминирования" sheetId="3" r:id="rId3"/>
    <sheet name="Алгоритм Кемени-Снелла (модиф.)" sheetId="4" r:id="rId4"/>
    <sheet name="Метод ЭЛЕКТРА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2"/>
  <c r="E36" i="5"/>
  <c r="D36" i="5"/>
  <c r="C36" i="5"/>
  <c r="B36" i="5"/>
  <c r="F35" i="5"/>
  <c r="D35" i="5"/>
  <c r="C35" i="5"/>
  <c r="B35" i="5"/>
  <c r="F34" i="5"/>
  <c r="E34" i="5"/>
  <c r="C34" i="5"/>
  <c r="B34" i="5"/>
  <c r="H34" i="5" s="1"/>
  <c r="F33" i="5"/>
  <c r="E33" i="5"/>
  <c r="D33" i="5"/>
  <c r="B33" i="5"/>
  <c r="H33" i="5" s="1"/>
  <c r="F32" i="5"/>
  <c r="E32" i="5"/>
  <c r="D32" i="5"/>
  <c r="C32" i="5"/>
  <c r="C15" i="5"/>
  <c r="D15" i="5"/>
  <c r="B15" i="5"/>
  <c r="H40" i="4"/>
  <c r="J39" i="4"/>
  <c r="H39" i="4"/>
  <c r="J33" i="4"/>
  <c r="H36" i="4"/>
  <c r="H35" i="4"/>
  <c r="H34" i="4"/>
  <c r="H33" i="4"/>
  <c r="F11" i="4"/>
  <c r="F10" i="4"/>
  <c r="F9" i="4"/>
  <c r="F15" i="5" l="1"/>
  <c r="C17" i="5" s="1"/>
  <c r="H35" i="5"/>
  <c r="H36" i="5"/>
  <c r="H32" i="5"/>
  <c r="D17" i="5"/>
  <c r="C29" i="5" s="1"/>
  <c r="D25" i="5"/>
  <c r="E29" i="5"/>
  <c r="B17" i="5"/>
  <c r="H9" i="4"/>
  <c r="J9" i="4" s="1"/>
  <c r="D29" i="5" l="1"/>
  <c r="F25" i="5"/>
  <c r="E25" i="5"/>
  <c r="C25" i="5"/>
  <c r="H25" i="5" s="1"/>
  <c r="B38" i="5" s="1"/>
  <c r="E27" i="5"/>
  <c r="C27" i="5"/>
  <c r="E26" i="5"/>
  <c r="D28" i="5"/>
  <c r="B26" i="5"/>
  <c r="F27" i="5"/>
  <c r="B29" i="5"/>
  <c r="H29" i="5" s="1"/>
  <c r="F38" i="5" s="1"/>
  <c r="F28" i="5"/>
  <c r="C28" i="5"/>
  <c r="D26" i="5"/>
  <c r="F26" i="5"/>
  <c r="B28" i="5"/>
  <c r="B27" i="5"/>
  <c r="F29" i="4"/>
  <c r="E26" i="4"/>
  <c r="B30" i="4"/>
  <c r="D30" i="4"/>
  <c r="J10" i="4"/>
  <c r="E28" i="4" s="1"/>
  <c r="J11" i="4"/>
  <c r="C28" i="4" s="1"/>
  <c r="B10" i="3"/>
  <c r="B8" i="3"/>
  <c r="C6" i="3"/>
  <c r="B6" i="3"/>
  <c r="O3" i="3"/>
  <c r="O4" i="3"/>
  <c r="O2" i="3"/>
  <c r="M4" i="3"/>
  <c r="M2" i="3"/>
  <c r="M3" i="3"/>
  <c r="K4" i="3"/>
  <c r="K3" i="3"/>
  <c r="K2" i="3"/>
  <c r="B15" i="2"/>
  <c r="C17" i="2" s="1"/>
  <c r="D13" i="2"/>
  <c r="C13" i="2"/>
  <c r="C11" i="2"/>
  <c r="D11" i="2"/>
  <c r="B11" i="2"/>
  <c r="D7" i="2"/>
  <c r="C7" i="2"/>
  <c r="B7" i="2"/>
  <c r="F7" i="1"/>
  <c r="F12" i="1" s="1"/>
  <c r="F14" i="1" s="1"/>
  <c r="E7" i="1"/>
  <c r="E12" i="1" s="1"/>
  <c r="E14" i="1" s="1"/>
  <c r="D7" i="1"/>
  <c r="D12" i="1" s="1"/>
  <c r="D14" i="1" s="1"/>
  <c r="C7" i="1"/>
  <c r="C12" i="1" s="1"/>
  <c r="C14" i="1" s="1"/>
  <c r="B7" i="1"/>
  <c r="B14" i="1" s="1"/>
  <c r="D21" i="2" l="1"/>
  <c r="B21" i="2"/>
  <c r="C21" i="2"/>
  <c r="D17" i="2"/>
  <c r="B17" i="2"/>
  <c r="B20" i="2" s="1"/>
  <c r="H26" i="5"/>
  <c r="C38" i="5" s="1"/>
  <c r="H27" i="5"/>
  <c r="D38" i="5" s="1"/>
  <c r="H28" i="5"/>
  <c r="E38" i="5" s="1"/>
  <c r="F28" i="4"/>
  <c r="B28" i="4"/>
  <c r="D27" i="4"/>
  <c r="B27" i="4"/>
  <c r="D29" i="4"/>
  <c r="C30" i="4"/>
  <c r="E27" i="4"/>
  <c r="F26" i="4"/>
  <c r="C26" i="4"/>
  <c r="D26" i="4"/>
  <c r="C29" i="4"/>
  <c r="B29" i="4"/>
  <c r="F27" i="4"/>
  <c r="E30" i="4"/>
  <c r="D20" i="2" l="1"/>
  <c r="C20" i="2"/>
  <c r="C22" i="2"/>
  <c r="B22" i="2"/>
  <c r="D22" i="2"/>
  <c r="H29" i="4"/>
  <c r="H27" i="4"/>
  <c r="H28" i="4"/>
  <c r="H26" i="4"/>
  <c r="J26" i="4" s="1"/>
  <c r="H30" i="4"/>
  <c r="B24" i="2" l="1"/>
  <c r="C24" i="2"/>
  <c r="D24" i="2"/>
</calcChain>
</file>

<file path=xl/sharedStrings.xml><?xml version="1.0" encoding="utf-8"?>
<sst xmlns="http://schemas.openxmlformats.org/spreadsheetml/2006/main" count="315" uniqueCount="57">
  <si>
    <t>Фирма</t>
  </si>
  <si>
    <t>ТФ2</t>
  </si>
  <si>
    <t>ТФ3</t>
  </si>
  <si>
    <t>ТФ4</t>
  </si>
  <si>
    <t>ТФ5</t>
  </si>
  <si>
    <t>ТФ6</t>
  </si>
  <si>
    <t>Опыт работы с данной продукцией, лет</t>
  </si>
  <si>
    <t>Уровень развития торговой сети</t>
  </si>
  <si>
    <t>развитая</t>
  </si>
  <si>
    <t>средняя</t>
  </si>
  <si>
    <t>средняя (немного хуже, чем у ТФ4)</t>
  </si>
  <si>
    <t>средняя (немного лучше, чем у ТФ4 и ТФ5)</t>
  </si>
  <si>
    <t>Репутация</t>
  </si>
  <si>
    <t>хорошая</t>
  </si>
  <si>
    <t>Показатели</t>
  </si>
  <si>
    <t>Опыт работы с данной продукцией</t>
  </si>
  <si>
    <t>Pi</t>
  </si>
  <si>
    <t>Альтернатива</t>
  </si>
  <si>
    <t>P0</t>
  </si>
  <si>
    <t>Итог</t>
  </si>
  <si>
    <t>Средние оценки</t>
  </si>
  <si>
    <t>Величины разброса</t>
  </si>
  <si>
    <t>Сумма величин разброса</t>
  </si>
  <si>
    <t>Веса критериев</t>
  </si>
  <si>
    <t>Комплексные оценки</t>
  </si>
  <si>
    <t>Вывод</t>
  </si>
  <si>
    <t>Ранги критериев</t>
  </si>
  <si>
    <t>Степени доминирования</t>
  </si>
  <si>
    <t>Скорректированные степени доминирования</t>
  </si>
  <si>
    <t>Оценка доминирования</t>
  </si>
  <si>
    <t>Обобщенная оценка доминирования</t>
  </si>
  <si>
    <t>К3 - основной критерий, К1 - менее важный, К2 - еще менее важный</t>
  </si>
  <si>
    <t>К1</t>
  </si>
  <si>
    <t>К2</t>
  </si>
  <si>
    <t>К3</t>
  </si>
  <si>
    <t>Средние геометрические</t>
  </si>
  <si>
    <t>Сумма</t>
  </si>
  <si>
    <t>-</t>
  </si>
  <si>
    <t>Суммы строк</t>
  </si>
  <si>
    <t>Исключается</t>
  </si>
  <si>
    <t>ТФ6 и ТФ5</t>
  </si>
  <si>
    <t>остаются</t>
  </si>
  <si>
    <t>ТФ2 и ТФ6</t>
  </si>
  <si>
    <t>меняются местами</t>
  </si>
  <si>
    <t>ТФ4 и ТФ6</t>
  </si>
  <si>
    <t>Вывод (промеж.)</t>
  </si>
  <si>
    <t>К3 - основной критерий, К2 - менее важный, К1 - еще менее важный</t>
  </si>
  <si>
    <t>1-й эксперт</t>
  </si>
  <si>
    <t>2-й эксперт</t>
  </si>
  <si>
    <t>Сумма оценок</t>
  </si>
  <si>
    <t>Сумма всех оценок</t>
  </si>
  <si>
    <t>Сjk</t>
  </si>
  <si>
    <t>Djk</t>
  </si>
  <si>
    <t>Предел (max)</t>
  </si>
  <si>
    <t>Предел (min)</t>
  </si>
  <si>
    <t>С*</t>
  </si>
  <si>
    <t>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</si>
</sst>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0" fontId="1" fillId="0" borderId="12" xfId="0" applyFont="1" applyBorder="1"/>
    <xf numFmtId="0" fontId="1" fillId="0" borderId="2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2" fontId="1" fillId="0" borderId="9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5" xfId="0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3" xfId="0" applyBorder="1"/>
    <xf numFmtId="2" fontId="1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6" xfId="0" applyBorder="1"/>
    <xf numFmtId="2" fontId="1" fillId="0" borderId="8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0" fillId="0" borderId="11" xfId="0" applyBorder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759-02D5-DC43-B719-0065C5A78904}">
  <dimension ref="A1:H14"/>
  <sheetViews>
    <sheetView tabSelected="1" workbookViewId="0">
      <selection activeCell="H16" sqref="H16"/>
    </sheetView>
  </sheetViews>
  <sheetFormatPr baseColWidth="10" defaultRowHeight="16"/>
  <cols>
    <col min="1" max="1" width="14.33203125" customWidth="1"/>
    <col min="2" max="6" width="11.1640625" bestFit="1" customWidth="1"/>
  </cols>
  <sheetData>
    <row r="1" spans="1:8" ht="20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77" thickBot="1">
      <c r="A2" s="3" t="s">
        <v>6</v>
      </c>
      <c r="B2" s="4">
        <v>2</v>
      </c>
      <c r="C2" s="4">
        <v>6</v>
      </c>
      <c r="D2" s="4">
        <v>5</v>
      </c>
      <c r="E2" s="4">
        <v>7</v>
      </c>
      <c r="F2" s="4">
        <v>4</v>
      </c>
    </row>
    <row r="3" spans="1:8" ht="115" thickBot="1">
      <c r="A3" s="3" t="s">
        <v>7</v>
      </c>
      <c r="B3" s="4" t="s">
        <v>8</v>
      </c>
      <c r="C3" s="4" t="s">
        <v>8</v>
      </c>
      <c r="D3" s="4" t="s">
        <v>9</v>
      </c>
      <c r="E3" s="4" t="s">
        <v>10</v>
      </c>
      <c r="F3" s="4" t="s">
        <v>11</v>
      </c>
    </row>
    <row r="4" spans="1:8" ht="20" thickBot="1">
      <c r="A4" s="3" t="s">
        <v>12</v>
      </c>
      <c r="B4" s="4" t="s">
        <v>13</v>
      </c>
      <c r="C4" s="4" t="s">
        <v>9</v>
      </c>
      <c r="D4" s="4" t="s">
        <v>13</v>
      </c>
      <c r="E4" s="5" t="s">
        <v>9</v>
      </c>
      <c r="F4" s="4" t="s">
        <v>13</v>
      </c>
    </row>
    <row r="5" spans="1:8" ht="17" thickBot="1"/>
    <row r="6" spans="1:8" ht="19">
      <c r="A6" s="8" t="s">
        <v>14</v>
      </c>
      <c r="B6" s="9" t="s">
        <v>1</v>
      </c>
      <c r="C6" s="9" t="s">
        <v>2</v>
      </c>
      <c r="D6" s="9" t="s">
        <v>3</v>
      </c>
      <c r="E6" s="9" t="s">
        <v>4</v>
      </c>
      <c r="F6" s="10" t="s">
        <v>5</v>
      </c>
    </row>
    <row r="7" spans="1:8" ht="57">
      <c r="A7" s="11" t="s">
        <v>15</v>
      </c>
      <c r="B7" s="12">
        <f>B2/MAX(B2:F2)</f>
        <v>0.2857142857142857</v>
      </c>
      <c r="C7" s="12">
        <f>C2/MAX(B2:F2)</f>
        <v>0.8571428571428571</v>
      </c>
      <c r="D7" s="12">
        <f>D2/MAX(B2:F2)</f>
        <v>0.7142857142857143</v>
      </c>
      <c r="E7" s="12">
        <f>E2/MAX(B2:F2)</f>
        <v>1</v>
      </c>
      <c r="F7" s="13">
        <f>F2/MAX(B2:F2)</f>
        <v>0.5714285714285714</v>
      </c>
    </row>
    <row r="8" spans="1:8" ht="76">
      <c r="A8" s="11" t="s">
        <v>7</v>
      </c>
      <c r="B8" s="7">
        <v>1</v>
      </c>
      <c r="C8" s="7">
        <v>1</v>
      </c>
      <c r="D8" s="7">
        <v>0.5</v>
      </c>
      <c r="E8" s="7">
        <v>0.43</v>
      </c>
      <c r="F8" s="14">
        <v>0.6</v>
      </c>
    </row>
    <row r="9" spans="1:8" ht="20" thickBot="1">
      <c r="A9" s="15" t="s">
        <v>12</v>
      </c>
      <c r="B9" s="16">
        <v>0.8</v>
      </c>
      <c r="C9" s="16">
        <v>0.5</v>
      </c>
      <c r="D9" s="16">
        <v>0.8</v>
      </c>
      <c r="E9" s="16">
        <v>0.5</v>
      </c>
      <c r="F9" s="17">
        <v>0.8</v>
      </c>
    </row>
    <row r="10" spans="1:8" ht="17" thickBot="1"/>
    <row r="11" spans="1:8" ht="38">
      <c r="A11" s="8" t="s">
        <v>17</v>
      </c>
      <c r="B11" s="9" t="s">
        <v>1</v>
      </c>
      <c r="C11" s="9" t="s">
        <v>2</v>
      </c>
      <c r="D11" s="9" t="s">
        <v>3</v>
      </c>
      <c r="E11" s="9" t="s">
        <v>4</v>
      </c>
      <c r="F11" s="10" t="s">
        <v>5</v>
      </c>
      <c r="H11" s="6" t="s">
        <v>18</v>
      </c>
    </row>
    <row r="12" spans="1:8" ht="20" thickBot="1">
      <c r="A12" s="15" t="s">
        <v>16</v>
      </c>
      <c r="B12" s="18">
        <f>MIN(B7:B9)</f>
        <v>0.2857142857142857</v>
      </c>
      <c r="C12" s="18">
        <f>MIN(C7:C9)</f>
        <v>0.5</v>
      </c>
      <c r="D12" s="18">
        <f t="shared" ref="D12:F12" si="0">MIN(D7:D9)</f>
        <v>0.5</v>
      </c>
      <c r="E12" s="18">
        <f t="shared" si="0"/>
        <v>0.43</v>
      </c>
      <c r="F12" s="19">
        <f t="shared" si="0"/>
        <v>0.5714285714285714</v>
      </c>
      <c r="H12" s="7">
        <v>0.49</v>
      </c>
    </row>
    <row r="13" spans="1:8" ht="17" thickBot="1"/>
    <row r="14" spans="1:8" ht="20" thickBot="1">
      <c r="A14" s="20" t="s">
        <v>19</v>
      </c>
      <c r="B14" s="21" t="str">
        <f>IF(B12&gt;H12,B11,"-")</f>
        <v>-</v>
      </c>
      <c r="C14" s="21" t="str">
        <f>IF(C12&gt;H12,C11,"-")</f>
        <v>ТФ3</v>
      </c>
      <c r="D14" s="21" t="str">
        <f>IF(D12&gt;H12,D11,"-")</f>
        <v>ТФ4</v>
      </c>
      <c r="E14" s="21" t="str">
        <f>IF(E12&gt;H12,E11,"-")</f>
        <v>-</v>
      </c>
      <c r="F14" s="22" t="str">
        <f>IF(F12&gt;H12,F11,"-")</f>
        <v>ТФ6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4996-A885-C14D-A48E-1A9EEDD38019}">
  <dimension ref="A1:D26"/>
  <sheetViews>
    <sheetView topLeftCell="A13" workbookViewId="0">
      <selection activeCell="I20" sqref="I20"/>
    </sheetView>
  </sheetViews>
  <sheetFormatPr baseColWidth="10" defaultRowHeight="16"/>
  <sheetData>
    <row r="1" spans="1:4" ht="20" thickBot="1">
      <c r="A1" s="1" t="s">
        <v>0</v>
      </c>
      <c r="B1" s="2" t="s">
        <v>2</v>
      </c>
      <c r="C1" s="2" t="s">
        <v>3</v>
      </c>
      <c r="D1" s="2" t="s">
        <v>5</v>
      </c>
    </row>
    <row r="2" spans="1:4" ht="96" thickBot="1">
      <c r="A2" s="3" t="s">
        <v>6</v>
      </c>
      <c r="B2" s="4">
        <v>6</v>
      </c>
      <c r="C2" s="4">
        <v>5</v>
      </c>
      <c r="D2" s="4">
        <v>4</v>
      </c>
    </row>
    <row r="3" spans="1:4" ht="115" thickBot="1">
      <c r="A3" s="3" t="s">
        <v>7</v>
      </c>
      <c r="B3" s="4" t="s">
        <v>8</v>
      </c>
      <c r="C3" s="4" t="s">
        <v>9</v>
      </c>
      <c r="D3" s="4" t="s">
        <v>11</v>
      </c>
    </row>
    <row r="4" spans="1:4" ht="39" thickBot="1">
      <c r="A4" s="3" t="s">
        <v>12</v>
      </c>
      <c r="B4" s="4" t="s">
        <v>9</v>
      </c>
      <c r="C4" s="4" t="s">
        <v>13</v>
      </c>
      <c r="D4" s="4" t="s">
        <v>13</v>
      </c>
    </row>
    <row r="5" spans="1:4" ht="17" thickBot="1"/>
    <row r="6" spans="1:4" ht="38">
      <c r="A6" s="8" t="s">
        <v>14</v>
      </c>
      <c r="B6" s="9" t="s">
        <v>2</v>
      </c>
      <c r="C6" s="9" t="s">
        <v>3</v>
      </c>
      <c r="D6" s="10" t="s">
        <v>5</v>
      </c>
    </row>
    <row r="7" spans="1:4" ht="95">
      <c r="A7" s="11" t="s">
        <v>15</v>
      </c>
      <c r="B7" s="12">
        <f>B2/MAX(B2:D2)</f>
        <v>1</v>
      </c>
      <c r="C7" s="12">
        <f>C2/MAX(B2:D2)</f>
        <v>0.83333333333333337</v>
      </c>
      <c r="D7" s="13">
        <f>D2/MAX(B2:D2)</f>
        <v>0.66666666666666663</v>
      </c>
    </row>
    <row r="8" spans="1:4" ht="76">
      <c r="A8" s="11" t="s">
        <v>7</v>
      </c>
      <c r="B8" s="7">
        <v>1</v>
      </c>
      <c r="C8" s="7">
        <v>0.5</v>
      </c>
      <c r="D8" s="14">
        <v>0.6</v>
      </c>
    </row>
    <row r="9" spans="1:4" ht="39" thickBot="1">
      <c r="A9" s="15" t="s">
        <v>12</v>
      </c>
      <c r="B9" s="16">
        <v>0.5</v>
      </c>
      <c r="C9" s="16">
        <v>0.8</v>
      </c>
      <c r="D9" s="17">
        <v>0.8</v>
      </c>
    </row>
    <row r="10" spans="1:4" ht="17" thickBot="1"/>
    <row r="11" spans="1:4" ht="39" thickBot="1">
      <c r="A11" s="20" t="s">
        <v>20</v>
      </c>
      <c r="B11" s="23">
        <f>AVERAGE(B7:B9)</f>
        <v>0.83333333333333337</v>
      </c>
      <c r="C11" s="23">
        <f t="shared" ref="C11:D11" si="0">AVERAGE(C7:C9)</f>
        <v>0.71111111111111125</v>
      </c>
      <c r="D11" s="24">
        <f t="shared" si="0"/>
        <v>0.68888888888888877</v>
      </c>
    </row>
    <row r="12" spans="1:4" ht="17" thickBot="1"/>
    <row r="13" spans="1:4" ht="58" thickBot="1">
      <c r="A13" s="20" t="s">
        <v>21</v>
      </c>
      <c r="B13" s="23">
        <f>SUM(ABS(D7-B11),ABS(C7-B11),ABS(D7-B11))/(COUNT(B7:D7)*B11)</f>
        <v>0.13333333333333339</v>
      </c>
      <c r="C13" s="23">
        <f>SUM(ABS(B8-C11),ABS(C8-C11),ABS(D8-C11))/(COUNT(B8:D8)*C11)</f>
        <v>0.28645833333333337</v>
      </c>
      <c r="D13" s="24">
        <f>SUM(ABS(B9-D11),ABS(C9-D11),ABS(D9-D11))/(COUNT(B9:D9)*D11)</f>
        <v>0.19892473118279583</v>
      </c>
    </row>
    <row r="14" spans="1:4" ht="17" thickBot="1"/>
    <row r="15" spans="1:4" ht="58" thickBot="1">
      <c r="A15" s="20" t="s">
        <v>22</v>
      </c>
      <c r="B15" s="24">
        <f>SUM(B13:D13)</f>
        <v>0.61871639784946264</v>
      </c>
    </row>
    <row r="16" spans="1:4" ht="17" thickBot="1"/>
    <row r="17" spans="1:4" ht="58" thickBot="1">
      <c r="A17" s="20" t="s">
        <v>23</v>
      </c>
      <c r="B17" s="23">
        <f>B13/B15</f>
        <v>0.21549991853581707</v>
      </c>
      <c r="C17" s="23">
        <f>C13/B15</f>
        <v>0.46298810622929437</v>
      </c>
      <c r="D17" s="24">
        <f>D13/B15</f>
        <v>0.32151197523488845</v>
      </c>
    </row>
    <row r="18" spans="1:4" ht="17" thickBot="1"/>
    <row r="19" spans="1:4" ht="38">
      <c r="A19" s="8" t="s">
        <v>14</v>
      </c>
      <c r="B19" s="9" t="s">
        <v>2</v>
      </c>
      <c r="C19" s="9" t="s">
        <v>3</v>
      </c>
      <c r="D19" s="10" t="s">
        <v>5</v>
      </c>
    </row>
    <row r="20" spans="1:4" ht="95">
      <c r="A20" s="11" t="s">
        <v>15</v>
      </c>
      <c r="B20" s="12">
        <f>B17/B7</f>
        <v>0.21549991853581707</v>
      </c>
      <c r="C20" s="12">
        <f>B17/C7</f>
        <v>0.25859990224298046</v>
      </c>
      <c r="D20" s="13">
        <f>B17/D7</f>
        <v>0.3232498778037256</v>
      </c>
    </row>
    <row r="21" spans="1:4" ht="76">
      <c r="A21" s="11" t="s">
        <v>7</v>
      </c>
      <c r="B21" s="12">
        <f>C17/B8</f>
        <v>0.46298810622929437</v>
      </c>
      <c r="C21" s="12">
        <f>C17/C8</f>
        <v>0.92597621245858874</v>
      </c>
      <c r="D21" s="13">
        <f>C17/D8</f>
        <v>0.77164684371549064</v>
      </c>
    </row>
    <row r="22" spans="1:4" ht="39" thickBot="1">
      <c r="A22" s="15" t="s">
        <v>12</v>
      </c>
      <c r="B22" s="18">
        <f>D17/B9</f>
        <v>0.64302395046977689</v>
      </c>
      <c r="C22" s="18">
        <f>D17/C9</f>
        <v>0.40188996904361052</v>
      </c>
      <c r="D22" s="19">
        <f>D17/D9</f>
        <v>0.40188996904361052</v>
      </c>
    </row>
    <row r="23" spans="1:4" ht="17" thickBot="1"/>
    <row r="24" spans="1:4" ht="58" thickBot="1">
      <c r="A24" s="20" t="s">
        <v>24</v>
      </c>
      <c r="B24" s="23">
        <f>SUM(B20:B22)</f>
        <v>1.3215119752348885</v>
      </c>
      <c r="C24" s="23">
        <f t="shared" ref="C24:D24" si="1">SUM(C20:C22)</f>
        <v>1.5864660837451798</v>
      </c>
      <c r="D24" s="24">
        <f t="shared" si="1"/>
        <v>1.4967866905628266</v>
      </c>
    </row>
    <row r="25" spans="1:4" ht="17" thickBot="1"/>
    <row r="26" spans="1:4" ht="20" thickBot="1">
      <c r="A26" s="20" t="s">
        <v>25</v>
      </c>
      <c r="B26" s="21" t="s">
        <v>2</v>
      </c>
      <c r="C26" s="21" t="s">
        <v>5</v>
      </c>
      <c r="D26" s="2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404F-F487-924E-876B-747C14EE5424}">
  <dimension ref="A1:O10"/>
  <sheetViews>
    <sheetView workbookViewId="0">
      <selection activeCell="J8" sqref="J8"/>
    </sheetView>
  </sheetViews>
  <sheetFormatPr baseColWidth="10" defaultRowHeight="16"/>
  <cols>
    <col min="1" max="1" width="13.33203125" customWidth="1"/>
    <col min="5" max="5" width="10.83203125" customWidth="1"/>
    <col min="7" max="7" width="10.83203125" customWidth="1"/>
    <col min="9" max="9" width="17.83203125" bestFit="1" customWidth="1"/>
    <col min="11" max="11" width="16.6640625" bestFit="1" customWidth="1"/>
    <col min="13" max="13" width="26.1640625" bestFit="1" customWidth="1"/>
    <col min="15" max="15" width="21.5" customWidth="1"/>
  </cols>
  <sheetData>
    <row r="1" spans="1:15" ht="50" customHeight="1" thickBot="1">
      <c r="A1" s="1" t="s">
        <v>0</v>
      </c>
      <c r="B1" s="2" t="s">
        <v>2</v>
      </c>
      <c r="C1" s="2" t="s">
        <v>5</v>
      </c>
      <c r="E1" s="1" t="s">
        <v>0</v>
      </c>
      <c r="F1" s="2" t="s">
        <v>2</v>
      </c>
      <c r="G1" s="2" t="s">
        <v>5</v>
      </c>
      <c r="I1" s="27" t="s">
        <v>26</v>
      </c>
      <c r="J1" s="28"/>
      <c r="K1" s="27" t="s">
        <v>23</v>
      </c>
      <c r="L1" s="28"/>
      <c r="M1" s="27" t="s">
        <v>27</v>
      </c>
      <c r="O1" s="29" t="s">
        <v>28</v>
      </c>
    </row>
    <row r="2" spans="1:15" ht="96" thickBot="1">
      <c r="A2" s="3" t="s">
        <v>6</v>
      </c>
      <c r="B2" s="4">
        <v>6</v>
      </c>
      <c r="C2" s="4">
        <v>4</v>
      </c>
      <c r="E2" s="3" t="s">
        <v>6</v>
      </c>
      <c r="F2" s="4">
        <v>6</v>
      </c>
      <c r="G2" s="4">
        <v>4</v>
      </c>
      <c r="I2" s="25">
        <v>2</v>
      </c>
      <c r="K2" s="25">
        <f>MAX(I2:I4)+1-I2</f>
        <v>2</v>
      </c>
      <c r="M2" s="25">
        <f>MAX(F2:G2)/MIN(F2:G2)</f>
        <v>1.5</v>
      </c>
      <c r="O2" s="25">
        <f>POWER(M2,K2)</f>
        <v>2.25</v>
      </c>
    </row>
    <row r="3" spans="1:15" ht="115" thickBot="1">
      <c r="A3" s="3" t="s">
        <v>7</v>
      </c>
      <c r="B3" s="4" t="s">
        <v>8</v>
      </c>
      <c r="C3" s="4" t="s">
        <v>11</v>
      </c>
      <c r="E3" s="3" t="s">
        <v>7</v>
      </c>
      <c r="F3" s="4">
        <v>1</v>
      </c>
      <c r="G3" s="4">
        <v>0.5</v>
      </c>
      <c r="I3" s="25">
        <v>3</v>
      </c>
      <c r="K3" s="25">
        <f>MAX(I2:I4)+1-I3</f>
        <v>1</v>
      </c>
      <c r="M3" s="25">
        <f>MAX(F3:G3)/MIN(F4:G4)</f>
        <v>2</v>
      </c>
      <c r="O3" s="25">
        <f t="shared" ref="O3:O4" si="0">POWER(M3,K3)</f>
        <v>2</v>
      </c>
    </row>
    <row r="4" spans="1:15" ht="39" thickBot="1">
      <c r="A4" s="3" t="s">
        <v>12</v>
      </c>
      <c r="B4" s="4" t="s">
        <v>9</v>
      </c>
      <c r="C4" s="4" t="s">
        <v>13</v>
      </c>
      <c r="E4" s="3" t="s">
        <v>12</v>
      </c>
      <c r="F4" s="4">
        <v>0.5</v>
      </c>
      <c r="G4" s="4">
        <v>0.8</v>
      </c>
      <c r="I4" s="26">
        <v>1</v>
      </c>
      <c r="K4" s="26">
        <f>MAX(I2:I4)+1-I4</f>
        <v>3</v>
      </c>
      <c r="M4" s="26">
        <f>MAX(F4:G4)/MIN(F4:G4)</f>
        <v>1.6</v>
      </c>
      <c r="O4" s="30">
        <f t="shared" si="0"/>
        <v>4.096000000000001</v>
      </c>
    </row>
    <row r="5" spans="1:15" ht="17" thickBot="1"/>
    <row r="6" spans="1:15" ht="58" thickBot="1">
      <c r="A6" s="20" t="s">
        <v>29</v>
      </c>
      <c r="B6" s="21">
        <f>O2*O3</f>
        <v>4.5</v>
      </c>
      <c r="C6" s="24">
        <f>O4</f>
        <v>4.096000000000001</v>
      </c>
    </row>
    <row r="7" spans="1:15" ht="17" thickBot="1"/>
    <row r="8" spans="1:15" ht="77" thickBot="1">
      <c r="A8" s="20" t="s">
        <v>30</v>
      </c>
      <c r="B8" s="24">
        <f>B6/C6</f>
        <v>1.0986328124999998</v>
      </c>
    </row>
    <row r="9" spans="1:15" ht="17" thickBot="1"/>
    <row r="10" spans="1:15" ht="19" thickBot="1">
      <c r="A10" s="31" t="s">
        <v>25</v>
      </c>
      <c r="B10" s="32" t="str">
        <f>IF(B8&gt;1,B1,C1)</f>
        <v>ТФ3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5253-4E8B-F540-8729-FF488CE60CB2}">
  <dimension ref="A1:T48"/>
  <sheetViews>
    <sheetView topLeftCell="A3" workbookViewId="0">
      <selection activeCell="N14" sqref="N14"/>
    </sheetView>
  </sheetViews>
  <sheetFormatPr baseColWidth="10" defaultRowHeight="16"/>
  <cols>
    <col min="1" max="1" width="11.33203125" customWidth="1"/>
    <col min="6" max="6" width="10.83203125" customWidth="1"/>
    <col min="8" max="8" width="14.5" bestFit="1" customWidth="1"/>
    <col min="10" max="10" width="16.6640625" bestFit="1" customWidth="1"/>
  </cols>
  <sheetData>
    <row r="1" spans="1:10" ht="20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0" ht="96" thickBot="1">
      <c r="A2" s="3" t="s">
        <v>6</v>
      </c>
      <c r="B2" s="4">
        <v>2</v>
      </c>
      <c r="C2" s="4">
        <v>6</v>
      </c>
      <c r="D2" s="4">
        <v>5</v>
      </c>
      <c r="E2" s="4">
        <v>7</v>
      </c>
      <c r="F2" s="4">
        <v>4</v>
      </c>
    </row>
    <row r="3" spans="1:10" ht="115" thickBot="1">
      <c r="A3" s="3" t="s">
        <v>7</v>
      </c>
      <c r="B3" s="4" t="s">
        <v>8</v>
      </c>
      <c r="C3" s="4" t="s">
        <v>8</v>
      </c>
      <c r="D3" s="4" t="s">
        <v>9</v>
      </c>
      <c r="E3" s="4" t="s">
        <v>10</v>
      </c>
      <c r="F3" s="4" t="s">
        <v>11</v>
      </c>
    </row>
    <row r="4" spans="1:10" ht="20" thickBot="1">
      <c r="A4" s="3" t="s">
        <v>12</v>
      </c>
      <c r="B4" s="4" t="s">
        <v>13</v>
      </c>
      <c r="C4" s="4" t="s">
        <v>9</v>
      </c>
      <c r="D4" s="4" t="s">
        <v>13</v>
      </c>
      <c r="E4" s="5" t="s">
        <v>9</v>
      </c>
      <c r="F4" s="4" t="s">
        <v>13</v>
      </c>
    </row>
    <row r="5" spans="1:10" ht="17" thickBot="1"/>
    <row r="6" spans="1:10" ht="19" thickBot="1">
      <c r="A6" s="74" t="s">
        <v>31</v>
      </c>
      <c r="B6" s="75"/>
      <c r="C6" s="75"/>
      <c r="D6" s="75"/>
      <c r="E6" s="75"/>
      <c r="F6" s="75"/>
      <c r="G6" s="76"/>
    </row>
    <row r="7" spans="1:10" ht="17" thickBot="1"/>
    <row r="8" spans="1:10" ht="18">
      <c r="A8" s="33"/>
      <c r="B8" s="34" t="s">
        <v>32</v>
      </c>
      <c r="C8" s="34" t="s">
        <v>33</v>
      </c>
      <c r="D8" s="35" t="s">
        <v>34</v>
      </c>
      <c r="E8" s="36"/>
      <c r="F8" s="37" t="s">
        <v>35</v>
      </c>
      <c r="G8" s="36"/>
      <c r="H8" s="37" t="s">
        <v>36</v>
      </c>
      <c r="I8" s="36"/>
      <c r="J8" s="37" t="s">
        <v>23</v>
      </c>
    </row>
    <row r="9" spans="1:10" ht="18">
      <c r="A9" s="38" t="s">
        <v>32</v>
      </c>
      <c r="B9" s="7">
        <v>1</v>
      </c>
      <c r="C9" s="7">
        <v>3</v>
      </c>
      <c r="D9" s="39">
        <v>0.2</v>
      </c>
      <c r="F9" s="40">
        <f>GEOMEAN(B9:D9)</f>
        <v>0.84343266530174932</v>
      </c>
      <c r="G9" s="41"/>
      <c r="H9" s="40">
        <f>SUM(F9:F11)</f>
        <v>4.7336593031251457</v>
      </c>
      <c r="I9" s="41"/>
      <c r="J9" s="40">
        <f>F9/H9</f>
        <v>0.17817772917136601</v>
      </c>
    </row>
    <row r="10" spans="1:10" ht="18">
      <c r="A10" s="38" t="s">
        <v>33</v>
      </c>
      <c r="B10" s="42">
        <v>0.33333333333333331</v>
      </c>
      <c r="C10" s="7">
        <v>1</v>
      </c>
      <c r="D10" s="39">
        <v>0.1111111111111111</v>
      </c>
      <c r="F10" s="40">
        <f>GEOMEAN(B10:D10)</f>
        <v>0.33333333333333331</v>
      </c>
      <c r="G10" s="41"/>
      <c r="H10" s="40"/>
      <c r="I10" s="41"/>
      <c r="J10" s="40">
        <f>F10/H9</f>
        <v>7.0417685766541713E-2</v>
      </c>
    </row>
    <row r="11" spans="1:10" ht="19" thickBot="1">
      <c r="A11" s="43" t="s">
        <v>34</v>
      </c>
      <c r="B11" s="16">
        <v>5</v>
      </c>
      <c r="C11" s="16">
        <v>9</v>
      </c>
      <c r="D11" s="17">
        <v>1</v>
      </c>
      <c r="E11" s="44"/>
      <c r="F11" s="45">
        <f>GEOMEAN(B11:D11)</f>
        <v>3.556893304490063</v>
      </c>
      <c r="G11" s="44"/>
      <c r="H11" s="45"/>
      <c r="I11" s="44"/>
      <c r="J11" s="45">
        <f>F11/H9</f>
        <v>0.75140458506209229</v>
      </c>
    </row>
    <row r="12" spans="1:10" ht="17" thickBot="1"/>
    <row r="13" spans="1:10" ht="19">
      <c r="A13" s="47"/>
      <c r="B13" s="48" t="s">
        <v>1</v>
      </c>
      <c r="C13" s="48" t="s">
        <v>2</v>
      </c>
      <c r="D13" s="48" t="s">
        <v>3</v>
      </c>
      <c r="E13" s="48" t="s">
        <v>4</v>
      </c>
      <c r="F13" s="49" t="s">
        <v>5</v>
      </c>
    </row>
    <row r="14" spans="1:10" ht="18">
      <c r="A14" s="38" t="s">
        <v>32</v>
      </c>
      <c r="B14" s="7">
        <v>5</v>
      </c>
      <c r="C14" s="7">
        <v>2</v>
      </c>
      <c r="D14" s="7">
        <v>3</v>
      </c>
      <c r="E14" s="7">
        <v>1</v>
      </c>
      <c r="F14" s="14">
        <v>4</v>
      </c>
    </row>
    <row r="15" spans="1:10" ht="18">
      <c r="A15" s="38" t="s">
        <v>33</v>
      </c>
      <c r="B15" s="7">
        <v>1</v>
      </c>
      <c r="C15" s="7">
        <v>1</v>
      </c>
      <c r="D15" s="7">
        <v>3</v>
      </c>
      <c r="E15" s="7">
        <v>4</v>
      </c>
      <c r="F15" s="14">
        <v>2</v>
      </c>
    </row>
    <row r="16" spans="1:10" ht="19" thickBot="1">
      <c r="A16" s="43" t="s">
        <v>34</v>
      </c>
      <c r="B16" s="16">
        <v>1</v>
      </c>
      <c r="C16" s="16">
        <v>2</v>
      </c>
      <c r="D16" s="16">
        <v>1</v>
      </c>
      <c r="E16" s="16">
        <v>2</v>
      </c>
      <c r="F16" s="17">
        <v>1</v>
      </c>
    </row>
    <row r="17" spans="1:20" ht="17" thickBot="1"/>
    <row r="18" spans="1:20" ht="19">
      <c r="A18" s="33" t="s">
        <v>32</v>
      </c>
      <c r="B18" s="48" t="s">
        <v>1</v>
      </c>
      <c r="C18" s="48" t="s">
        <v>2</v>
      </c>
      <c r="D18" s="48" t="s">
        <v>3</v>
      </c>
      <c r="E18" s="48" t="s">
        <v>4</v>
      </c>
      <c r="F18" s="49" t="s">
        <v>5</v>
      </c>
      <c r="G18" s="50"/>
      <c r="H18" s="33" t="s">
        <v>33</v>
      </c>
      <c r="I18" s="48" t="s">
        <v>1</v>
      </c>
      <c r="J18" s="48" t="s">
        <v>2</v>
      </c>
      <c r="K18" s="48" t="s">
        <v>3</v>
      </c>
      <c r="L18" s="48" t="s">
        <v>4</v>
      </c>
      <c r="M18" s="49" t="s">
        <v>5</v>
      </c>
      <c r="N18" s="50"/>
      <c r="O18" s="33" t="s">
        <v>34</v>
      </c>
      <c r="P18" s="48" t="s">
        <v>1</v>
      </c>
      <c r="Q18" s="48" t="s">
        <v>2</v>
      </c>
      <c r="R18" s="48" t="s">
        <v>3</v>
      </c>
      <c r="S18" s="48" t="s">
        <v>4</v>
      </c>
      <c r="T18" s="49" t="s">
        <v>5</v>
      </c>
    </row>
    <row r="19" spans="1:20" ht="18">
      <c r="A19" s="38" t="s">
        <v>1</v>
      </c>
      <c r="B19" s="7" t="s">
        <v>37</v>
      </c>
      <c r="C19" s="7">
        <v>-1</v>
      </c>
      <c r="D19" s="7">
        <v>-1</v>
      </c>
      <c r="E19" s="7">
        <v>-1</v>
      </c>
      <c r="F19" s="14">
        <v>-1</v>
      </c>
      <c r="G19" s="51"/>
      <c r="H19" s="38" t="s">
        <v>1</v>
      </c>
      <c r="I19" s="7" t="s">
        <v>37</v>
      </c>
      <c r="J19" s="7">
        <v>0</v>
      </c>
      <c r="K19" s="7">
        <v>1</v>
      </c>
      <c r="L19" s="7">
        <v>1</v>
      </c>
      <c r="M19" s="14">
        <v>1</v>
      </c>
      <c r="N19" s="51"/>
      <c r="O19" s="38" t="s">
        <v>1</v>
      </c>
      <c r="P19" s="7" t="s">
        <v>37</v>
      </c>
      <c r="Q19" s="7">
        <v>1</v>
      </c>
      <c r="R19" s="7">
        <v>0</v>
      </c>
      <c r="S19" s="7">
        <v>1</v>
      </c>
      <c r="T19" s="14">
        <v>0</v>
      </c>
    </row>
    <row r="20" spans="1:20" ht="18">
      <c r="A20" s="38" t="s">
        <v>2</v>
      </c>
      <c r="B20" s="7">
        <v>1</v>
      </c>
      <c r="C20" s="7" t="s">
        <v>37</v>
      </c>
      <c r="D20" s="7">
        <v>1</v>
      </c>
      <c r="E20" s="7">
        <v>-1</v>
      </c>
      <c r="F20" s="14">
        <v>1</v>
      </c>
      <c r="G20" s="51"/>
      <c r="H20" s="38" t="s">
        <v>2</v>
      </c>
      <c r="I20" s="7">
        <v>0</v>
      </c>
      <c r="J20" s="7" t="s">
        <v>37</v>
      </c>
      <c r="K20" s="7">
        <v>1</v>
      </c>
      <c r="L20" s="7">
        <v>1</v>
      </c>
      <c r="M20" s="14">
        <v>1</v>
      </c>
      <c r="N20" s="51"/>
      <c r="O20" s="38" t="s">
        <v>2</v>
      </c>
      <c r="P20" s="7">
        <v>-1</v>
      </c>
      <c r="Q20" s="7" t="s">
        <v>37</v>
      </c>
      <c r="R20" s="7">
        <v>-1</v>
      </c>
      <c r="S20" s="7">
        <v>0</v>
      </c>
      <c r="T20" s="14">
        <v>-1</v>
      </c>
    </row>
    <row r="21" spans="1:20" ht="18">
      <c r="A21" s="38" t="s">
        <v>3</v>
      </c>
      <c r="B21" s="7">
        <v>1</v>
      </c>
      <c r="C21" s="7">
        <v>-1</v>
      </c>
      <c r="D21" s="7" t="s">
        <v>37</v>
      </c>
      <c r="E21" s="7">
        <v>-1</v>
      </c>
      <c r="F21" s="14">
        <v>1</v>
      </c>
      <c r="G21" s="51"/>
      <c r="H21" s="38" t="s">
        <v>3</v>
      </c>
      <c r="I21" s="7">
        <v>-1</v>
      </c>
      <c r="J21" s="7">
        <v>-1</v>
      </c>
      <c r="K21" s="7" t="s">
        <v>37</v>
      </c>
      <c r="L21" s="7">
        <v>1</v>
      </c>
      <c r="M21" s="14">
        <v>-1</v>
      </c>
      <c r="N21" s="51"/>
      <c r="O21" s="38" t="s">
        <v>3</v>
      </c>
      <c r="P21" s="7">
        <v>0</v>
      </c>
      <c r="Q21" s="7">
        <v>1</v>
      </c>
      <c r="R21" s="7" t="s">
        <v>37</v>
      </c>
      <c r="S21" s="7">
        <v>1</v>
      </c>
      <c r="T21" s="14">
        <v>0</v>
      </c>
    </row>
    <row r="22" spans="1:20" ht="18">
      <c r="A22" s="38" t="s">
        <v>4</v>
      </c>
      <c r="B22" s="7">
        <v>1</v>
      </c>
      <c r="C22" s="7">
        <v>1</v>
      </c>
      <c r="D22" s="7">
        <v>1</v>
      </c>
      <c r="E22" s="7" t="s">
        <v>37</v>
      </c>
      <c r="F22" s="14">
        <v>1</v>
      </c>
      <c r="G22" s="51"/>
      <c r="H22" s="38" t="s">
        <v>4</v>
      </c>
      <c r="I22" s="7">
        <v>-1</v>
      </c>
      <c r="J22" s="7">
        <v>-1</v>
      </c>
      <c r="K22" s="7">
        <v>-1</v>
      </c>
      <c r="L22" s="7" t="s">
        <v>37</v>
      </c>
      <c r="M22" s="14">
        <v>-1</v>
      </c>
      <c r="N22" s="51"/>
      <c r="O22" s="38" t="s">
        <v>4</v>
      </c>
      <c r="P22" s="7">
        <v>-1</v>
      </c>
      <c r="Q22" s="7">
        <v>0</v>
      </c>
      <c r="R22" s="7">
        <v>-1</v>
      </c>
      <c r="S22" s="7" t="s">
        <v>37</v>
      </c>
      <c r="T22" s="14">
        <v>-1</v>
      </c>
    </row>
    <row r="23" spans="1:20" ht="19" thickBot="1">
      <c r="A23" s="43" t="s">
        <v>5</v>
      </c>
      <c r="B23" s="16">
        <v>1</v>
      </c>
      <c r="C23" s="16">
        <v>-1</v>
      </c>
      <c r="D23" s="16">
        <v>-1</v>
      </c>
      <c r="E23" s="16">
        <v>-1</v>
      </c>
      <c r="F23" s="17" t="s">
        <v>37</v>
      </c>
      <c r="G23" s="52"/>
      <c r="H23" s="43" t="s">
        <v>5</v>
      </c>
      <c r="I23" s="16">
        <v>-1</v>
      </c>
      <c r="J23" s="16">
        <v>-1</v>
      </c>
      <c r="K23" s="16">
        <v>1</v>
      </c>
      <c r="L23" s="16">
        <v>-1</v>
      </c>
      <c r="M23" s="17" t="s">
        <v>37</v>
      </c>
      <c r="N23" s="52"/>
      <c r="O23" s="43" t="s">
        <v>5</v>
      </c>
      <c r="P23" s="16">
        <v>0</v>
      </c>
      <c r="Q23" s="16">
        <v>1</v>
      </c>
      <c r="R23" s="16">
        <v>0</v>
      </c>
      <c r="S23" s="16">
        <v>1</v>
      </c>
      <c r="T23" s="17" t="s">
        <v>37</v>
      </c>
    </row>
    <row r="24" spans="1:20" ht="17" thickBot="1"/>
    <row r="25" spans="1:20" ht="19">
      <c r="A25" s="47"/>
      <c r="B25" s="48" t="s">
        <v>1</v>
      </c>
      <c r="C25" s="48" t="s">
        <v>2</v>
      </c>
      <c r="D25" s="48" t="s">
        <v>3</v>
      </c>
      <c r="E25" s="48" t="s">
        <v>4</v>
      </c>
      <c r="F25" s="49" t="s">
        <v>5</v>
      </c>
      <c r="G25" s="50"/>
      <c r="H25" s="27" t="s">
        <v>38</v>
      </c>
      <c r="I25" s="50"/>
      <c r="J25" s="27" t="s">
        <v>39</v>
      </c>
    </row>
    <row r="26" spans="1:20" ht="18">
      <c r="A26" s="38" t="s">
        <v>1</v>
      </c>
      <c r="B26" s="7" t="s">
        <v>37</v>
      </c>
      <c r="C26" s="12">
        <f>J9*ABS(C19-1)+J10*ABS(J19-1)+J11*ABS(Q19-1)</f>
        <v>0.42677314410927375</v>
      </c>
      <c r="D26" s="12">
        <f>J9*ABS(D19-1)+J10*ABS(K19-1)+J11*ABS(R19-1)</f>
        <v>1.1077600434048243</v>
      </c>
      <c r="E26" s="12">
        <f>J9*ABS(E19-1)+J10*ABS(L19-1)+J11*ABS(S19-1)</f>
        <v>0.35635545834273202</v>
      </c>
      <c r="F26" s="13">
        <f>J9*ABS(F19-1)+J10*ABS(M19-1)+J11*ABS(T19-1)</f>
        <v>1.1077600434048243</v>
      </c>
      <c r="G26" s="51"/>
      <c r="H26" s="53">
        <f>SUM(C26:F26)</f>
        <v>2.9986486892616542</v>
      </c>
      <c r="I26" s="51"/>
      <c r="J26" s="53">
        <f>MIN(H26:H30)</f>
        <v>2.6380262014088989</v>
      </c>
    </row>
    <row r="27" spans="1:20" ht="19">
      <c r="A27" s="38" t="s">
        <v>2</v>
      </c>
      <c r="B27" s="12">
        <f>J9*ABS(B20-1)+J10*ABS(I20-1)+J11*ABS(P20-1)</f>
        <v>1.5732268558907263</v>
      </c>
      <c r="C27" s="7" t="s">
        <v>37</v>
      </c>
      <c r="D27" s="12">
        <f>J9*ABS(D20-1)+J10*ABS(K20-1)+J11*ABS(R20-1)</f>
        <v>1.5028091701241846</v>
      </c>
      <c r="E27" s="12">
        <f>J9*ABS(E20-1)+J10*ABS(L20-1)+J11*ABS(S20-1)</f>
        <v>1.1077600434048243</v>
      </c>
      <c r="F27" s="13">
        <f>J9*ABS(F20-1)+J10*ABS(M20-1)+J11*ABS(T20-1)</f>
        <v>1.5028091701241846</v>
      </c>
      <c r="G27" s="51"/>
      <c r="H27" s="53">
        <f>SUM(B27:F27)</f>
        <v>5.6866052395439191</v>
      </c>
      <c r="I27" s="51"/>
      <c r="J27" s="54" t="s">
        <v>3</v>
      </c>
    </row>
    <row r="28" spans="1:20" ht="18">
      <c r="A28" s="38" t="s">
        <v>3</v>
      </c>
      <c r="B28" s="12">
        <f>J9*ABS(B21-1)+J10*ABS(I21-1)+J11*ABS(P21-1)</f>
        <v>0.89223995659517574</v>
      </c>
      <c r="C28" s="12">
        <f>J9*ABS(C21-1)+J10*ABS(J21-1)+J11*ABS(Q21-1)</f>
        <v>0.49719082987581542</v>
      </c>
      <c r="D28" s="7" t="s">
        <v>37</v>
      </c>
      <c r="E28" s="12">
        <f>J9*ABS(E21-1)+J10*ABS(L21-1)+J11*ABS(S21-1)</f>
        <v>0.35635545834273202</v>
      </c>
      <c r="F28" s="13">
        <f>J9*ABS(F21-1)+J10*ABS(M21-1)+J11*ABS(T21-1)</f>
        <v>0.89223995659517574</v>
      </c>
      <c r="G28" s="51"/>
      <c r="H28" s="53">
        <f>SUM(B28:F28)</f>
        <v>2.6380262014088989</v>
      </c>
      <c r="I28" s="51"/>
      <c r="J28" s="51"/>
    </row>
    <row r="29" spans="1:20" ht="18">
      <c r="A29" s="38" t="s">
        <v>4</v>
      </c>
      <c r="B29" s="12">
        <f>J9*ABS(B22-1)+J10*ABS(I22-1)+J11*ABS(P22-1)</f>
        <v>1.643644541657268</v>
      </c>
      <c r="C29" s="12">
        <f>J9*ABS(C22-1)+J10*ABS(J22-1)+J11*ABS(Q22-1)</f>
        <v>0.89223995659517574</v>
      </c>
      <c r="D29" s="12">
        <f>J9*ABS(D22-1)+J10*ABS(K22-1)+J11*ABS(R22-1)</f>
        <v>1.643644541657268</v>
      </c>
      <c r="E29" s="7" t="s">
        <v>37</v>
      </c>
      <c r="F29" s="13">
        <f>J9*ABS(F22-1)+J10*ABS(M22-1)+J11*ABS(T22-1)</f>
        <v>1.643644541657268</v>
      </c>
      <c r="G29" s="51"/>
      <c r="H29" s="53">
        <f>SUM(B29:F29)</f>
        <v>5.8231735815669801</v>
      </c>
      <c r="I29" s="51"/>
      <c r="J29" s="51"/>
    </row>
    <row r="30" spans="1:20" ht="19" thickBot="1">
      <c r="A30" s="43" t="s">
        <v>5</v>
      </c>
      <c r="B30" s="18">
        <f>J9*ABS(B23-1)+J10*ABS(I23-1)+J11*ABS(P23-1)</f>
        <v>0.89223995659517574</v>
      </c>
      <c r="C30" s="18">
        <f>J9*ABS(C23-1)+J10*ABS(J23-1)+J11*ABS(Q23-1)</f>
        <v>0.49719082987581542</v>
      </c>
      <c r="D30" s="18">
        <f>J9*ABS(D23-1)+J10*ABS(K23-1)+J11*ABS(R23-1)</f>
        <v>1.1077600434048243</v>
      </c>
      <c r="E30" s="18">
        <f>J9*ABS(E23-1)+J10*ABS(L23-1)+J11*ABS(S23-1)</f>
        <v>0.49719082987581542</v>
      </c>
      <c r="F30" s="17" t="s">
        <v>37</v>
      </c>
      <c r="G30" s="52"/>
      <c r="H30" s="30">
        <f>SUM(B30:F30)</f>
        <v>2.9943816597516308</v>
      </c>
      <c r="I30" s="52"/>
      <c r="J30" s="52"/>
    </row>
    <row r="31" spans="1:20" ht="17" thickBot="1"/>
    <row r="32" spans="1:20" ht="18">
      <c r="A32" s="33"/>
      <c r="B32" s="34" t="s">
        <v>1</v>
      </c>
      <c r="C32" s="34" t="s">
        <v>2</v>
      </c>
      <c r="D32" s="34" t="s">
        <v>4</v>
      </c>
      <c r="E32" s="35" t="s">
        <v>5</v>
      </c>
      <c r="F32" s="47"/>
      <c r="G32" s="55"/>
      <c r="H32" s="27" t="s">
        <v>38</v>
      </c>
      <c r="I32" s="50"/>
      <c r="J32" s="27" t="s">
        <v>39</v>
      </c>
    </row>
    <row r="33" spans="1:10" ht="18">
      <c r="A33" s="38" t="s">
        <v>1</v>
      </c>
      <c r="B33" s="7" t="s">
        <v>37</v>
      </c>
      <c r="C33" s="12">
        <v>0.42677314410927375</v>
      </c>
      <c r="D33" s="12">
        <v>0.35635545834273202</v>
      </c>
      <c r="E33" s="13">
        <v>1.1077600434048243</v>
      </c>
      <c r="F33" s="56"/>
      <c r="G33" s="57"/>
      <c r="H33" s="53">
        <f>SUM(B33:E33)</f>
        <v>1.8908886458568301</v>
      </c>
      <c r="I33" s="51"/>
      <c r="J33" s="53">
        <f>MIN(H33:H36)</f>
        <v>1.8866216163468066</v>
      </c>
    </row>
    <row r="34" spans="1:10" ht="19">
      <c r="A34" s="38" t="s">
        <v>2</v>
      </c>
      <c r="B34" s="12">
        <v>1.5732268558907263</v>
      </c>
      <c r="C34" s="7" t="s">
        <v>37</v>
      </c>
      <c r="D34" s="12">
        <v>1.1077600434048243</v>
      </c>
      <c r="E34" s="13">
        <v>1.5028091701241846</v>
      </c>
      <c r="F34" s="56"/>
      <c r="G34" s="57"/>
      <c r="H34" s="53">
        <f>SUM(B34:E34)</f>
        <v>4.1837960694197349</v>
      </c>
      <c r="I34" s="51"/>
      <c r="J34" s="54" t="s">
        <v>1</v>
      </c>
    </row>
    <row r="35" spans="1:10" ht="19">
      <c r="A35" s="38" t="s">
        <v>4</v>
      </c>
      <c r="B35" s="12">
        <v>1.643644541657268</v>
      </c>
      <c r="C35" s="12">
        <v>0.89223995659517574</v>
      </c>
      <c r="D35" s="7" t="s">
        <v>37</v>
      </c>
      <c r="E35" s="13">
        <v>1.643644541657268</v>
      </c>
      <c r="F35" s="56"/>
      <c r="G35" s="57"/>
      <c r="H35" s="53">
        <f>SUM(B35:E35)</f>
        <v>4.1795290399097116</v>
      </c>
      <c r="I35" s="51"/>
      <c r="J35" s="54" t="s">
        <v>5</v>
      </c>
    </row>
    <row r="36" spans="1:10" ht="19" thickBot="1">
      <c r="A36" s="43" t="s">
        <v>5</v>
      </c>
      <c r="B36" s="18">
        <v>0.89223995659517574</v>
      </c>
      <c r="C36" s="18">
        <v>0.49719082987581542</v>
      </c>
      <c r="D36" s="18">
        <v>0.49719082987581542</v>
      </c>
      <c r="E36" s="17" t="s">
        <v>37</v>
      </c>
      <c r="F36" s="58"/>
      <c r="G36" s="59"/>
      <c r="H36" s="30">
        <f>SUM(B36:E36)</f>
        <v>1.8866216163468066</v>
      </c>
      <c r="I36" s="52"/>
      <c r="J36" s="52"/>
    </row>
    <row r="37" spans="1:10" ht="17" thickBot="1"/>
    <row r="38" spans="1:10" ht="18">
      <c r="A38" s="33"/>
      <c r="B38" s="34" t="s">
        <v>2</v>
      </c>
      <c r="C38" s="35" t="s">
        <v>4</v>
      </c>
      <c r="D38" s="33"/>
      <c r="E38" s="60"/>
      <c r="F38" s="60"/>
      <c r="G38" s="55"/>
      <c r="H38" s="27" t="s">
        <v>38</v>
      </c>
      <c r="I38" s="50"/>
      <c r="J38" s="27" t="s">
        <v>39</v>
      </c>
    </row>
    <row r="39" spans="1:10" ht="18">
      <c r="A39" s="38" t="s">
        <v>2</v>
      </c>
      <c r="B39" s="7" t="s">
        <v>37</v>
      </c>
      <c r="C39" s="13">
        <v>1.1077600434048243</v>
      </c>
      <c r="D39" s="61"/>
      <c r="G39" s="57"/>
      <c r="H39" s="53">
        <f>SUM(B39:E39)</f>
        <v>1.1077600434048243</v>
      </c>
      <c r="I39" s="51"/>
      <c r="J39" s="53">
        <f>MIN(H39:H42)</f>
        <v>0.89223995659517574</v>
      </c>
    </row>
    <row r="40" spans="1:10" ht="20" thickBot="1">
      <c r="A40" s="43" t="s">
        <v>4</v>
      </c>
      <c r="B40" s="18">
        <v>0.89223995659517574</v>
      </c>
      <c r="C40" s="17" t="s">
        <v>37</v>
      </c>
      <c r="D40" s="62"/>
      <c r="E40" s="63"/>
      <c r="F40" s="63"/>
      <c r="G40" s="59"/>
      <c r="H40" s="30">
        <f>SUM(B40:E40)</f>
        <v>0.89223995659517574</v>
      </c>
      <c r="I40" s="52"/>
      <c r="J40" s="64" t="s">
        <v>4</v>
      </c>
    </row>
    <row r="41" spans="1:10" ht="19" thickBot="1">
      <c r="A41" s="7"/>
      <c r="B41" s="12"/>
      <c r="C41" s="12"/>
      <c r="D41" s="7"/>
      <c r="H41" s="12"/>
      <c r="J41" s="46"/>
    </row>
    <row r="42" spans="1:10" ht="39" thickBot="1">
      <c r="A42" s="20" t="s">
        <v>45</v>
      </c>
      <c r="B42" s="21" t="s">
        <v>3</v>
      </c>
      <c r="C42" s="21" t="s">
        <v>1</v>
      </c>
      <c r="D42" s="21" t="s">
        <v>5</v>
      </c>
      <c r="E42" s="22" t="s">
        <v>4</v>
      </c>
      <c r="H42" s="12"/>
    </row>
    <row r="43" spans="1:10" ht="17" thickBot="1"/>
    <row r="44" spans="1:10" ht="38">
      <c r="A44" s="65" t="s">
        <v>40</v>
      </c>
      <c r="B44" s="35" t="s">
        <v>41</v>
      </c>
    </row>
    <row r="45" spans="1:10" ht="38">
      <c r="A45" s="66" t="s">
        <v>42</v>
      </c>
      <c r="B45" s="67" t="s">
        <v>43</v>
      </c>
    </row>
    <row r="46" spans="1:10" ht="39" thickBot="1">
      <c r="A46" s="68" t="s">
        <v>44</v>
      </c>
      <c r="B46" s="17" t="s">
        <v>41</v>
      </c>
    </row>
    <row r="47" spans="1:10" ht="17" thickBot="1"/>
    <row r="48" spans="1:10" ht="19" thickBot="1">
      <c r="A48" s="69" t="s">
        <v>25</v>
      </c>
      <c r="B48" s="70" t="s">
        <v>3</v>
      </c>
      <c r="C48" s="21" t="s">
        <v>5</v>
      </c>
      <c r="D48" s="21" t="s">
        <v>1</v>
      </c>
      <c r="E48" s="22" t="s">
        <v>4</v>
      </c>
    </row>
  </sheetData>
  <mergeCells count="1">
    <mergeCell ref="A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9DCD-01B2-EF43-BCDE-3BAFECE50A05}">
  <dimension ref="A1:J38"/>
  <sheetViews>
    <sheetView workbookViewId="0">
      <selection activeCell="M28" sqref="M28"/>
    </sheetView>
  </sheetViews>
  <sheetFormatPr baseColWidth="10" defaultRowHeight="16"/>
  <cols>
    <col min="1" max="1" width="16.6640625" bestFit="1" customWidth="1"/>
    <col min="6" max="6" width="20.5" bestFit="1" customWidth="1"/>
    <col min="8" max="8" width="16.6640625" bestFit="1" customWidth="1"/>
  </cols>
  <sheetData>
    <row r="1" spans="1:7" ht="20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ht="77" thickBot="1">
      <c r="A2" s="3" t="s">
        <v>6</v>
      </c>
      <c r="B2" s="4">
        <v>2</v>
      </c>
      <c r="C2" s="4">
        <v>6</v>
      </c>
      <c r="D2" s="4">
        <v>5</v>
      </c>
      <c r="E2" s="4">
        <v>7</v>
      </c>
      <c r="F2" s="4">
        <v>4</v>
      </c>
    </row>
    <row r="3" spans="1:7" ht="96" thickBot="1">
      <c r="A3" s="3" t="s">
        <v>7</v>
      </c>
      <c r="B3" s="4" t="s">
        <v>8</v>
      </c>
      <c r="C3" s="4" t="s">
        <v>8</v>
      </c>
      <c r="D3" s="4" t="s">
        <v>9</v>
      </c>
      <c r="E3" s="4" t="s">
        <v>10</v>
      </c>
      <c r="F3" s="4" t="s">
        <v>11</v>
      </c>
    </row>
    <row r="4" spans="1:7" ht="20" thickBot="1">
      <c r="A4" s="3" t="s">
        <v>12</v>
      </c>
      <c r="B4" s="4" t="s">
        <v>13</v>
      </c>
      <c r="C4" s="4" t="s">
        <v>9</v>
      </c>
      <c r="D4" s="4" t="s">
        <v>13</v>
      </c>
      <c r="E4" s="5" t="s">
        <v>9</v>
      </c>
      <c r="F4" s="4" t="s">
        <v>13</v>
      </c>
    </row>
    <row r="5" spans="1:7" ht="17" thickBot="1"/>
    <row r="6" spans="1:7" ht="19" thickBot="1">
      <c r="A6" s="74" t="s">
        <v>31</v>
      </c>
      <c r="B6" s="75"/>
      <c r="C6" s="75"/>
      <c r="D6" s="75"/>
      <c r="E6" s="75"/>
      <c r="F6" s="75"/>
      <c r="G6" s="76"/>
    </row>
    <row r="7" spans="1:7" ht="17" thickBot="1"/>
    <row r="8" spans="1:7" ht="19" thickBot="1">
      <c r="A8" s="74" t="s">
        <v>46</v>
      </c>
      <c r="B8" s="75"/>
      <c r="C8" s="75"/>
      <c r="D8" s="75"/>
      <c r="E8" s="75"/>
      <c r="F8" s="75"/>
      <c r="G8" s="76"/>
    </row>
    <row r="9" spans="1:7" ht="17" thickBot="1"/>
    <row r="10" spans="1:7" ht="18">
      <c r="A10" s="47"/>
      <c r="B10" s="34" t="s">
        <v>32</v>
      </c>
      <c r="C10" s="34" t="s">
        <v>33</v>
      </c>
      <c r="D10" s="35" t="s">
        <v>34</v>
      </c>
      <c r="F10" s="7"/>
    </row>
    <row r="11" spans="1:7" ht="18">
      <c r="A11" s="71" t="s">
        <v>47</v>
      </c>
      <c r="B11" s="7">
        <v>7</v>
      </c>
      <c r="C11" s="7">
        <v>5</v>
      </c>
      <c r="D11" s="14">
        <v>10</v>
      </c>
    </row>
    <row r="12" spans="1:7" ht="19" thickBot="1">
      <c r="A12" s="72" t="s">
        <v>48</v>
      </c>
      <c r="B12" s="16">
        <v>5</v>
      </c>
      <c r="C12" s="16">
        <v>7</v>
      </c>
      <c r="D12" s="17">
        <v>10</v>
      </c>
    </row>
    <row r="13" spans="1:7" ht="17" thickBot="1"/>
    <row r="14" spans="1:7" ht="19" thickBot="1">
      <c r="F14" s="73" t="s">
        <v>50</v>
      </c>
    </row>
    <row r="15" spans="1:7" ht="19" thickBot="1">
      <c r="A15" s="69" t="s">
        <v>49</v>
      </c>
      <c r="B15" s="21">
        <f>SUM(B11:B12)</f>
        <v>12</v>
      </c>
      <c r="C15" s="21">
        <f>SUM(C11:C12)</f>
        <v>12</v>
      </c>
      <c r="D15" s="22">
        <f>SUM(D11:D12)</f>
        <v>20</v>
      </c>
      <c r="F15" s="26">
        <f>SUM(B15:D15)</f>
        <v>44</v>
      </c>
    </row>
    <row r="16" spans="1:7" ht="17" thickBot="1"/>
    <row r="17" spans="1:10" ht="19" thickBot="1">
      <c r="A17" s="69" t="s">
        <v>23</v>
      </c>
      <c r="B17" s="23">
        <f>B15/F15</f>
        <v>0.27272727272727271</v>
      </c>
      <c r="C17" s="23">
        <f>C15/F15</f>
        <v>0.27272727272727271</v>
      </c>
      <c r="D17" s="24">
        <f>D15/F15</f>
        <v>0.45454545454545453</v>
      </c>
    </row>
    <row r="18" spans="1:10" ht="17" thickBot="1"/>
    <row r="19" spans="1:10" ht="19">
      <c r="A19" s="8" t="s">
        <v>14</v>
      </c>
      <c r="B19" s="9" t="s">
        <v>1</v>
      </c>
      <c r="C19" s="9" t="s">
        <v>2</v>
      </c>
      <c r="D19" s="9" t="s">
        <v>3</v>
      </c>
      <c r="E19" s="9" t="s">
        <v>4</v>
      </c>
      <c r="F19" s="10" t="s">
        <v>5</v>
      </c>
    </row>
    <row r="20" spans="1:10" ht="19">
      <c r="A20" s="11" t="s">
        <v>32</v>
      </c>
      <c r="B20" s="12">
        <v>0.2857142857142857</v>
      </c>
      <c r="C20" s="12">
        <v>0.8571428571428571</v>
      </c>
      <c r="D20" s="12">
        <v>0.7142857142857143</v>
      </c>
      <c r="E20" s="12">
        <v>1</v>
      </c>
      <c r="F20" s="13">
        <v>0.5714285714285714</v>
      </c>
    </row>
    <row r="21" spans="1:10" ht="19">
      <c r="A21" s="11" t="s">
        <v>33</v>
      </c>
      <c r="B21" s="7">
        <v>1</v>
      </c>
      <c r="C21" s="7">
        <v>1</v>
      </c>
      <c r="D21" s="7">
        <v>0.5</v>
      </c>
      <c r="E21" s="7">
        <v>0.43</v>
      </c>
      <c r="F21" s="14">
        <v>0.6</v>
      </c>
    </row>
    <row r="22" spans="1:10" ht="20" thickBot="1">
      <c r="A22" s="15" t="s">
        <v>34</v>
      </c>
      <c r="B22" s="16">
        <v>0.8</v>
      </c>
      <c r="C22" s="16">
        <v>0.5</v>
      </c>
      <c r="D22" s="16">
        <v>0.8</v>
      </c>
      <c r="E22" s="16">
        <v>0.5</v>
      </c>
      <c r="F22" s="17">
        <v>0.8</v>
      </c>
    </row>
    <row r="23" spans="1:10" ht="17" thickBot="1"/>
    <row r="24" spans="1:10" ht="19">
      <c r="A24" s="8" t="s">
        <v>51</v>
      </c>
      <c r="B24" s="34" t="s">
        <v>1</v>
      </c>
      <c r="C24" s="34" t="s">
        <v>2</v>
      </c>
      <c r="D24" s="34" t="s">
        <v>3</v>
      </c>
      <c r="E24" s="34" t="s">
        <v>4</v>
      </c>
      <c r="F24" s="35" t="s">
        <v>5</v>
      </c>
      <c r="H24" s="27" t="s">
        <v>54</v>
      </c>
      <c r="J24" s="7" t="s">
        <v>55</v>
      </c>
    </row>
    <row r="25" spans="1:10" ht="19">
      <c r="A25" s="11" t="s">
        <v>1</v>
      </c>
      <c r="B25" s="7" t="s">
        <v>37</v>
      </c>
      <c r="C25" s="12">
        <f>SUM(C17:D17)</f>
        <v>0.72727272727272729</v>
      </c>
      <c r="D25" s="12">
        <f>SUM(C17:D17)</f>
        <v>0.72727272727272729</v>
      </c>
      <c r="E25" s="12">
        <f>SUM(C17:D17)</f>
        <v>0.72727272727272729</v>
      </c>
      <c r="F25" s="13">
        <f>SUM(C17:D17)</f>
        <v>0.72727272727272729</v>
      </c>
      <c r="H25" s="53">
        <f>MIN(B25:F25)</f>
        <v>0.72727272727272729</v>
      </c>
      <c r="J25" s="7">
        <v>0.5</v>
      </c>
    </row>
    <row r="26" spans="1:10" ht="19">
      <c r="A26" s="11" t="s">
        <v>2</v>
      </c>
      <c r="B26" s="12">
        <f>SUM(B17:C17)</f>
        <v>0.54545454545454541</v>
      </c>
      <c r="C26" s="7" t="s">
        <v>37</v>
      </c>
      <c r="D26" s="12">
        <f>SUM(B17:C17)</f>
        <v>0.54545454545454541</v>
      </c>
      <c r="E26" s="12">
        <f>SUM(C17:D17)</f>
        <v>0.72727272727272729</v>
      </c>
      <c r="F26" s="13">
        <f>SUM(B17:C17)</f>
        <v>0.54545454545454541</v>
      </c>
      <c r="H26" s="53">
        <f>MIN(B26:F26)</f>
        <v>0.54545454545454541</v>
      </c>
    </row>
    <row r="27" spans="1:10" ht="19">
      <c r="A27" s="11" t="s">
        <v>3</v>
      </c>
      <c r="B27" s="12">
        <f>SUM(B17,D17)</f>
        <v>0.72727272727272729</v>
      </c>
      <c r="C27" s="12">
        <f>SUM(D17)</f>
        <v>0.45454545454545453</v>
      </c>
      <c r="D27" s="7" t="s">
        <v>37</v>
      </c>
      <c r="E27" s="12">
        <f>SUM(C17:D17)</f>
        <v>0.72727272727272729</v>
      </c>
      <c r="F27" s="13">
        <f>SUM(B17,D17)</f>
        <v>0.72727272727272729</v>
      </c>
      <c r="H27" s="53">
        <f>MIN(B26:F26)</f>
        <v>0.54545454545454541</v>
      </c>
    </row>
    <row r="28" spans="1:10" ht="19">
      <c r="A28" s="11" t="s">
        <v>4</v>
      </c>
      <c r="B28" s="12">
        <f>SUM(B17)</f>
        <v>0.27272727272727271</v>
      </c>
      <c r="C28" s="12">
        <f>SUM(B17,D17)</f>
        <v>0.72727272727272729</v>
      </c>
      <c r="D28" s="12">
        <f>SUM(B17)</f>
        <v>0.27272727272727271</v>
      </c>
      <c r="E28" s="7" t="s">
        <v>37</v>
      </c>
      <c r="F28" s="13">
        <f>SUM(B17)</f>
        <v>0.27272727272727271</v>
      </c>
      <c r="H28" s="53">
        <f>MIN(B28:F28)</f>
        <v>0.27272727272727271</v>
      </c>
    </row>
    <row r="29" spans="1:10" ht="20" thickBot="1">
      <c r="A29" s="15" t="s">
        <v>5</v>
      </c>
      <c r="B29" s="18">
        <f>SUM(B17,D17)</f>
        <v>0.72727272727272729</v>
      </c>
      <c r="C29" s="18">
        <f>SUM(D17)</f>
        <v>0.45454545454545453</v>
      </c>
      <c r="D29" s="18">
        <f>SUM(C17:D17)</f>
        <v>0.72727272727272729</v>
      </c>
      <c r="E29" s="18">
        <f>SUM(C17:D17)</f>
        <v>0.72727272727272729</v>
      </c>
      <c r="F29" s="17" t="s">
        <v>37</v>
      </c>
      <c r="H29" s="30">
        <f>MIN(B29:F29)</f>
        <v>0.45454545454545453</v>
      </c>
    </row>
    <row r="30" spans="1:10" ht="17" thickBot="1"/>
    <row r="31" spans="1:10" ht="19">
      <c r="A31" s="8" t="s">
        <v>52</v>
      </c>
      <c r="B31" s="34" t="s">
        <v>1</v>
      </c>
      <c r="C31" s="34" t="s">
        <v>2</v>
      </c>
      <c r="D31" s="34" t="s">
        <v>3</v>
      </c>
      <c r="E31" s="34" t="s">
        <v>4</v>
      </c>
      <c r="F31" s="35" t="s">
        <v>5</v>
      </c>
      <c r="H31" s="27" t="s">
        <v>53</v>
      </c>
      <c r="J31" s="7" t="s">
        <v>56</v>
      </c>
    </row>
    <row r="32" spans="1:10" ht="19">
      <c r="A32" s="11" t="s">
        <v>1</v>
      </c>
      <c r="B32" s="7" t="s">
        <v>37</v>
      </c>
      <c r="C32" s="12">
        <f>MAX(C20-B20)</f>
        <v>0.5714285714285714</v>
      </c>
      <c r="D32" s="12">
        <f>MAX(D20-B20)</f>
        <v>0.4285714285714286</v>
      </c>
      <c r="E32" s="12">
        <f>MAX(E20-B20)</f>
        <v>0.7142857142857143</v>
      </c>
      <c r="F32" s="13">
        <f>MAX(F20-B20)</f>
        <v>0.2857142857142857</v>
      </c>
      <c r="H32" s="53">
        <f>MAX(B32:F32)</f>
        <v>0.7142857142857143</v>
      </c>
      <c r="J32" s="7">
        <v>0.5</v>
      </c>
    </row>
    <row r="33" spans="1:8" ht="19">
      <c r="A33" s="11" t="s">
        <v>2</v>
      </c>
      <c r="B33" s="12">
        <f>MAX(B22-C22)</f>
        <v>0.30000000000000004</v>
      </c>
      <c r="C33" s="7" t="s">
        <v>37</v>
      </c>
      <c r="D33" s="12">
        <f>MAX(D22-C22)</f>
        <v>0.30000000000000004</v>
      </c>
      <c r="E33" s="12">
        <f>MAX(E20-C20)</f>
        <v>0.1428571428571429</v>
      </c>
      <c r="F33" s="13">
        <f>MAX(F22-C22)</f>
        <v>0.30000000000000004</v>
      </c>
      <c r="H33" s="53">
        <f t="shared" ref="H33:H36" si="0">MAX(B33:F33)</f>
        <v>0.30000000000000004</v>
      </c>
    </row>
    <row r="34" spans="1:8" ht="19">
      <c r="A34" s="11" t="s">
        <v>3</v>
      </c>
      <c r="B34" s="12">
        <f>MAX(B21-D21)</f>
        <v>0.5</v>
      </c>
      <c r="C34" s="12">
        <f>MAX(C20-D20,C21-D21)</f>
        <v>0.5</v>
      </c>
      <c r="D34" s="7" t="s">
        <v>37</v>
      </c>
      <c r="E34" s="12">
        <f>MAX(E20-D20)</f>
        <v>0.2857142857142857</v>
      </c>
      <c r="F34" s="13">
        <f>MAX(F21-D21)</f>
        <v>9.9999999999999978E-2</v>
      </c>
      <c r="H34" s="53">
        <f t="shared" si="0"/>
        <v>0.5</v>
      </c>
    </row>
    <row r="35" spans="1:8" ht="19">
      <c r="A35" s="11" t="s">
        <v>4</v>
      </c>
      <c r="B35" s="12">
        <f>MAX(B21-E21,B22-E22)</f>
        <v>0.57000000000000006</v>
      </c>
      <c r="C35" s="12">
        <f>MAX(C21-E21)</f>
        <v>0.57000000000000006</v>
      </c>
      <c r="D35" s="12">
        <f>MAX(D21-E21,D22-E22)</f>
        <v>0.30000000000000004</v>
      </c>
      <c r="E35" s="7" t="s">
        <v>37</v>
      </c>
      <c r="F35" s="13">
        <f>MAX(F21-E21,F22-E22)</f>
        <v>0.30000000000000004</v>
      </c>
      <c r="H35" s="53">
        <f t="shared" si="0"/>
        <v>0.57000000000000006</v>
      </c>
    </row>
    <row r="36" spans="1:8" ht="20" thickBot="1">
      <c r="A36" s="15" t="s">
        <v>5</v>
      </c>
      <c r="B36" s="18">
        <f>MAX(B21-F21)</f>
        <v>0.4</v>
      </c>
      <c r="C36" s="18">
        <f>MAX(C20-F20,C21-F21)</f>
        <v>0.4</v>
      </c>
      <c r="D36" s="18">
        <f>MAX(D20-F20)</f>
        <v>0.1428571428571429</v>
      </c>
      <c r="E36" s="18">
        <f>MAX(E20-F20)</f>
        <v>0.4285714285714286</v>
      </c>
      <c r="F36" s="17" t="s">
        <v>37</v>
      </c>
      <c r="H36" s="30">
        <f t="shared" si="0"/>
        <v>0.4285714285714286</v>
      </c>
    </row>
    <row r="37" spans="1:8" ht="17" thickBot="1"/>
    <row r="38" spans="1:8" ht="20" thickBot="1">
      <c r="A38" s="20" t="s">
        <v>25</v>
      </c>
      <c r="B38" s="21" t="str">
        <f>IF(AND(H25&gt;J25,H32&lt;J32),B31,"-")</f>
        <v>-</v>
      </c>
      <c r="C38" s="21" t="str">
        <f>IF(AND(H26&gt;J25,H33&lt;J32),C31,"-")</f>
        <v>ТФ3</v>
      </c>
      <c r="D38" s="21" t="str">
        <f>IF(AND(H27&gt;J25,H34&lt;J32),D31,"-")</f>
        <v>-</v>
      </c>
      <c r="E38" s="21" t="str">
        <f>IF(AND(H28&gt;J25,H35&lt;J32),E31,"-")</f>
        <v>-</v>
      </c>
      <c r="F38" s="22" t="str">
        <f>IF(AND(H29&gt;J25,H36&lt;J32),F31,"-")</f>
        <v>-</v>
      </c>
    </row>
  </sheetData>
  <mergeCells count="2">
    <mergeCell ref="A6:G6"/>
    <mergeCell ref="A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Экспресс-анализ</vt:lpstr>
      <vt:lpstr>Скаляризация векторных оценок</vt:lpstr>
      <vt:lpstr>Оценка по степени доминирования</vt:lpstr>
      <vt:lpstr>Алгоритм Кемени-Снелла (модиф.)</vt:lpstr>
      <vt:lpstr>Метод ЭЛЕКТРА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Нина Альхимович</dc:creator>
  <cp:lastModifiedBy>Нина Альхимович</cp:lastModifiedBy>
  <dcterms:created xsi:type="dcterms:W3CDTF">2024-03-21T19:57:14Z</dcterms:created>
  <dcterms:modified xsi:type="dcterms:W3CDTF">2024-04-02T08:58:41Z</dcterms:modified>
</cp:coreProperties>
</file>