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6.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piyus\Desktop\"/>
    </mc:Choice>
  </mc:AlternateContent>
  <xr:revisionPtr revIDLastSave="0" documentId="13_ncr:1_{BB9AC859-3F80-4F75-BCC1-D217CC8859C6}" xr6:coauthVersionLast="47" xr6:coauthVersionMax="47" xr10:uidLastSave="{00000000-0000-0000-0000-000000000000}"/>
  <bookViews>
    <workbookView xWindow="-108" yWindow="-108" windowWidth="23256" windowHeight="12456" firstSheet="5" activeTab="8" xr2:uid="{26D4546B-D2A1-4444-8EAF-A6228F96F0C1}"/>
  </bookViews>
  <sheets>
    <sheet name="Data" sheetId="1" r:id="rId1"/>
    <sheet name="Quick_statics" sheetId="13" r:id="rId2"/>
    <sheet name="EDA" sheetId="15" r:id="rId3"/>
    <sheet name="Country BY" sheetId="16" r:id="rId4"/>
    <sheet name="Top 5 product by $ per Unit" sheetId="17" r:id="rId5"/>
    <sheet name="Anomalies" sheetId="19" r:id="rId6"/>
    <sheet name="Best sales person" sheetId="20" r:id="rId7"/>
    <sheet name="Profits by Products " sheetId="23" r:id="rId8"/>
    <sheet name="Dynamic sales report by country" sheetId="24" r:id="rId9"/>
    <sheet name="Discountiue_product" sheetId="25" r:id="rId10"/>
    <sheet name="9" sheetId="10" r:id="rId11"/>
    <sheet name="10" sheetId="11" r:id="rId12"/>
  </sheets>
  <definedNames>
    <definedName name="_xlnm._FilterDatabase" localSheetId="3" hidden="1">'Country BY'!$I$4:$K$10</definedName>
    <definedName name="_xlnm._FilterDatabase" localSheetId="0" hidden="1">Data!$L$10:$M$20</definedName>
    <definedName name="_xlnm._FilterDatabase" localSheetId="4" hidden="1">'Top 5 product by $ per Unit'!$I$5:$L$10</definedName>
    <definedName name="_xlchart.v1.0" hidden="1">Anomalies!$C$2</definedName>
    <definedName name="_xlchart.v1.1" hidden="1">Anomalies!$C$3:$C$302</definedName>
    <definedName name="_xlchart.v1.2" hidden="1">Anomalies!$D$2</definedName>
    <definedName name="_xlchart.v1.3" hidden="1">Anomalies!$D$3:$D$302</definedName>
    <definedName name="_xlchart.v1.4" hidden="1">Anomalies!$D$2</definedName>
    <definedName name="_xlchart.v1.5" hidden="1">Anomalies!$D$3:$D$302</definedName>
    <definedName name="_xlchart.v1.6" hidden="1">Anomalies!$D$2</definedName>
    <definedName name="_xlchart.v1.7" hidden="1">Anomalies!$D$3:$D$302</definedName>
    <definedName name="_xlcn.WorksheetConnection_beginnerDAcourse.xlsxdata1" hidden="1">data[]</definedName>
    <definedName name="Slicer_Geography1">#N/A</definedName>
    <definedName name="Slicer_Geography2">#N/A</definedName>
  </definedNames>
  <calcPr calcId="191029"/>
  <pivotCaches>
    <pivotCache cacheId="26" r:id="rId13"/>
    <pivotCache cacheId="98" r:id="rId14"/>
  </pivotCaches>
  <extLst>
    <ext xmlns:x14="http://schemas.microsoft.com/office/spreadsheetml/2009/9/main" uri="{876F7934-8845-4945-9796-88D515C7AA90}">
      <x14:pivotCaches>
        <pivotCache cacheId="5"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 DA course.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4" i="24" l="1" a="1"/>
  <c r="U4" i="24" s="1"/>
  <c r="E16" i="24"/>
  <c r="E15" i="24"/>
  <c r="E14" i="24"/>
  <c r="E13" i="24"/>
  <c r="D16" i="24"/>
  <c r="D15" i="24"/>
  <c r="D14" i="24"/>
  <c r="D13" i="24"/>
  <c r="F9" i="24"/>
  <c r="I12" i="24" a="1"/>
  <c r="I12" i="24" s="1"/>
  <c r="K12" i="24" s="1"/>
  <c r="M12" i="24" s="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I66" i="1"/>
  <c r="H11" i="1"/>
  <c r="I11" i="1" s="1"/>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D19" i="13"/>
  <c r="E16" i="13"/>
  <c r="D16" i="13"/>
  <c r="E15" i="13"/>
  <c r="D15" i="13"/>
  <c r="E12" i="13"/>
  <c r="D12" i="13"/>
  <c r="E11" i="13"/>
  <c r="D11" i="13"/>
  <c r="E9" i="13"/>
  <c r="D9" i="13"/>
  <c r="E8" i="13"/>
  <c r="D8" i="13"/>
  <c r="C1" i="11"/>
  <c r="C1" i="10"/>
  <c r="K14" i="24" l="1"/>
  <c r="M14" i="24" s="1"/>
  <c r="K18" i="24"/>
  <c r="M18" i="24" s="1"/>
  <c r="L12" i="24"/>
  <c r="L16" i="24"/>
  <c r="L20" i="24"/>
  <c r="K15" i="24"/>
  <c r="M15" i="24" s="1"/>
  <c r="K19" i="24"/>
  <c r="M19" i="24" s="1"/>
  <c r="L13" i="24"/>
  <c r="L17" i="24"/>
  <c r="L21" i="24"/>
  <c r="K16" i="24"/>
  <c r="M16" i="24" s="1"/>
  <c r="K20" i="24"/>
  <c r="M20" i="24" s="1"/>
  <c r="L14" i="24"/>
  <c r="L18" i="24"/>
  <c r="K13" i="24"/>
  <c r="M13" i="24" s="1"/>
  <c r="K17" i="24"/>
  <c r="M17" i="24" s="1"/>
  <c r="K21" i="24"/>
  <c r="M21" i="24" s="1"/>
  <c r="L15" i="24"/>
  <c r="L19" i="24"/>
  <c r="E10" i="13"/>
  <c r="D10"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3E3B71-B176-491F-89C9-1C045331178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EB2E4C1-4B67-4A3C-BBDB-2243DB9C3220}" name="WorksheetConnection_beginner DA course.xlsx!data" type="102" refreshedVersion="7" minRefreshableVersion="5">
    <extLst>
      <ext xmlns:x15="http://schemas.microsoft.com/office/spreadsheetml/2010/11/main" uri="{DE250136-89BD-433C-8126-D09CA5730AF9}">
        <x15:connection id="data" autoDelete="1">
          <x15:rangePr sourceName="_xlcn.WorksheetConnection_beginnerDAcourse.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<sst xmlns="http://schemas.openxmlformats.org/spreadsheetml/2006/main" count="2008" uniqueCount="97">
  <si>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</si>
  <si>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</si>
  <si>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</si>
  <si>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</si>
  <si>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</si>
  <si>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</si>
  <si>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</si>
  <si>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</si>
  <si>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</si>
  <si>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</si>
  <si>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</si>
  <si>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</si>
  <si>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</si>
  <si>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</si>
  <si>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</si>
  <si>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</si>
  <si>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</si>
  <si>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</si>
  <si>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</si>
  <si>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</si>
  <si>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</si>
  <si>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</si>
  <si>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</si>
  <si>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</si>
  <si>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</si>
  <si>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</si>
  <si>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</si>
  <si>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</si>
  <si>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</si>
  <si>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</si>
  <si>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</si>
  <si>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</si>
  <si>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</si>
  <si>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</si>
  <si>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</si>
  <si>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</si>
  <si>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</si>
  <si>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</si>
  <si>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</si>
  <si>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</si>
  <si>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</si>
  <si>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</si>
  <si>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</si>
  <si>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</si>
  <si>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</si>
  <si>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</si>
  <si>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Dynamic country-level Sales Report</t>
  </si>
  <si>
    <t>Which products to discontinue?</t>
  </si>
  <si>
    <t>Best Sales person by country</t>
  </si>
  <si>
    <t>Profits by product (using products table)</t>
  </si>
  <si>
    <t>Units</t>
  </si>
  <si>
    <t>Cost per unit</t>
  </si>
  <si>
    <t>Exploratory Data Analysis (EDA) with CF</t>
  </si>
  <si>
    <t>Top 5 products by $ per unit</t>
  </si>
  <si>
    <t>Row Labels</t>
  </si>
  <si>
    <t>Grand Total</t>
  </si>
  <si>
    <t>Sum of Amount</t>
  </si>
  <si>
    <t>Sum of Units</t>
  </si>
  <si>
    <t xml:space="preserve"> </t>
  </si>
  <si>
    <t>Cost</t>
  </si>
  <si>
    <t>Total Profit</t>
  </si>
  <si>
    <t>Profit</t>
  </si>
  <si>
    <t>Profit %</t>
  </si>
  <si>
    <t>Are there any anomalies in the data?</t>
  </si>
  <si>
    <t xml:space="preserve">Unit </t>
  </si>
  <si>
    <t xml:space="preserve">Quick  Statics </t>
  </si>
  <si>
    <t xml:space="preserve">Mean </t>
  </si>
  <si>
    <t xml:space="preserve">media </t>
  </si>
  <si>
    <t xml:space="preserve">Range </t>
  </si>
  <si>
    <t xml:space="preserve">Min </t>
  </si>
  <si>
    <t xml:space="preserve">Max </t>
  </si>
  <si>
    <t>First Quantile</t>
  </si>
  <si>
    <t xml:space="preserve">Third Quantile </t>
  </si>
  <si>
    <t xml:space="preserve">Country </t>
  </si>
  <si>
    <t xml:space="preserve">Units </t>
  </si>
  <si>
    <t xml:space="preserve"> Distinct Product count </t>
  </si>
  <si>
    <t xml:space="preserve">Product </t>
  </si>
  <si>
    <t>Unit</t>
  </si>
  <si>
    <t>$ per Unit</t>
  </si>
  <si>
    <t>Yes there is anomalies in datas</t>
  </si>
  <si>
    <t xml:space="preserve">Bottom </t>
  </si>
  <si>
    <t xml:space="preserve">Top </t>
  </si>
  <si>
    <t>Cost Per Unit</t>
  </si>
  <si>
    <t xml:space="preserve">Total Cost </t>
  </si>
  <si>
    <t>Profits</t>
  </si>
  <si>
    <t>Pick a Country</t>
  </si>
  <si>
    <t>Quick Summary</t>
  </si>
  <si>
    <t>Number of Transaction</t>
  </si>
  <si>
    <t xml:space="preserve">Sales </t>
  </si>
  <si>
    <t xml:space="preserve">Profit </t>
  </si>
  <si>
    <t xml:space="preserve">Quantity </t>
  </si>
  <si>
    <t xml:space="preserve">Total </t>
  </si>
  <si>
    <t xml:space="preserve">Avg </t>
  </si>
  <si>
    <t xml:space="preserve">Sales By Person </t>
  </si>
  <si>
    <t>Targets</t>
  </si>
  <si>
    <t xml:space="preserve">Sum of Total Cost </t>
  </si>
  <si>
    <t>Profit_%%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</si>
</sst>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164" formatCode="&quot;$&quot;#,##0_);[Red]\(&quot;$&quot;#,##0\)"/>
    <numFmt numFmtId="165" formatCode="&quot;$&quot;#,##0.00_);[Red]\(&quot;$&quot;#,##0.00\)"/>
    <numFmt numFmtId="168" formatCode="\$#,##0;\(\$#,##0\);\$#,##0"/>
    <numFmt numFmtId="169" formatCode="0.0%;\-0.0%;0.0%"/>
    <numFmt numFmtId="170" formatCode="_-&quot;$&quot;* #,##0_-;\-&quot;$&quot;* #,##0_-;_-&quot;$&quot;* &quot;-&quot;??_-;_-@_-"/>
  </numFmts>
  <fonts count="14" x14ac:knownFonts="1">
    <font>
      <sz val="11"/>
      <color theme="1"/>
      <name val="Calibri"/>
      <family val="2"/>
      <scheme val="minor"/>
    </font>
    <font>
      <sz val="28"/>
      <color theme="1"/>
      <name val="Segoe UI Light"/>
      <family val="2"/>
    </font>
    <font>
      <b/>
      <sz val="11"/>
      <color theme="1"/>
      <name val="Calibri"/>
      <family val="2"/>
      <scheme val="minor"/>
    </font>
    <font>
      <sz val="28"/>
      <color theme="1"/>
      <name val="Segoe UI Black"/>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9C5700"/>
      <name val="Calibri"/>
      <family val="2"/>
      <scheme val="minor"/>
    </font>
    <font>
      <b/>
      <sz val="11"/>
      <color theme="0"/>
      <name val="Calibri"/>
      <family val="2"/>
      <scheme val="minor"/>
    </font>
    <font>
      <sz val="11"/>
      <color theme="0"/>
      <name val="Calibri"/>
      <family val="2"/>
      <scheme val="minor"/>
    </font>
    <font>
      <sz val="22"/>
      <color theme="1"/>
      <name val="Amasis MT Pro Black"/>
      <family val="1"/>
    </font>
    <font>
      <sz val="26"/>
      <color theme="1"/>
      <name val="ADLaM Display"/>
    </font>
    <font>
      <sz val="26"/>
      <color theme="1"/>
      <name val="Calibri"/>
      <family val="2"/>
      <scheme val="minor"/>
    </font>
  </fonts>
  <fills count="1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rgb="FFFFEB9C"/>
      </patternFill>
    </fill>
    <fill>
      <patternFill patternType="solid">
        <fgColor theme="4"/>
      </patternFill>
    </fill>
    <fill>
      <patternFill patternType="solid">
        <fgColor theme="5"/>
      </patternFill>
    </fill>
    <fill>
      <patternFill patternType="solid">
        <fgColor theme="4" tint="0.79998168889431442"/>
        <bgColor theme="4" tint="0.79998168889431442"/>
      </patternFill>
    </fill>
    <fill>
      <patternFill patternType="solid">
        <fgColor theme="4"/>
        <bgColor theme="4"/>
      </patternFill>
    </fill>
    <fill>
      <patternFill patternType="solid">
        <fgColor rgb="FFFFFF00"/>
        <bgColor indexed="64"/>
      </patternFill>
    </fill>
    <fill>
      <patternFill patternType="solid">
        <fgColor theme="0"/>
        <bgColor indexed="64"/>
      </patternFill>
    </fill>
    <fill>
      <patternFill patternType="solid">
        <fgColor theme="0"/>
        <bgColor theme="4"/>
      </patternFill>
    </fill>
  </fills>
  <borders count="7">
    <border>
      <left/>
      <right/>
      <top/>
      <bottom/>
      <diagonal/>
    </border>
    <border>
      <left/>
      <right/>
      <top style="dotted">
        <color theme="0" tint="-0.24994659260841701"/>
      </top>
      <bottom style="dotted">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9">
    <xf numFmtId="0" fontId="0" fillId="0" borderId="0"/>
    <xf numFmtId="44" fontId="4" fillId="0" borderId="0" applyFon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8"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5" fillId="0" borderId="2"/>
  </cellStyleXfs>
  <cellXfs count="6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4" borderId="0" xfId="0" applyFill="1"/>
    <xf numFmtId="0" fontId="0" fillId="5" borderId="0" xfId="0" applyFill="1"/>
    <xf numFmtId="0" fontId="3" fillId="3" borderId="0" xfId="0" applyFont="1" applyFill="1" applyAlignment="1">
      <alignment horizontal="center" vertical="center"/>
    </xf>
    <xf numFmtId="0" fontId="0" fillId="4" borderId="0" xfId="0" applyFill="1" applyAlignment="1">
      <alignment horizontal="left" indent="1"/>
    </xf>
    <xf numFmtId="0" fontId="0" fillId="0" borderId="0" xfId="0" pivotButton="1"/>
    <xf numFmtId="0" fontId="0" fillId="0" borderId="0" xfId="0" applyAlignment="1">
      <alignment horizontal="left"/>
    </xf>
    <xf numFmtId="0" fontId="0" fillId="0" borderId="0" xfId="0" applyAlignment="1">
      <alignment horizontal="left" indent="1"/>
    </xf>
    <xf numFmtId="168" fontId="0" fillId="0" borderId="0" xfId="0" applyNumberFormat="1"/>
    <xf numFmtId="0" fontId="0" fillId="0" borderId="0" xfId="0" applyAlignment="1">
      <alignment horizontal="center"/>
    </xf>
    <xf numFmtId="169" fontId="0" fillId="0" borderId="0" xfId="0" applyNumberFormat="1"/>
    <xf numFmtId="0" fontId="11" fillId="0" borderId="0" xfId="0" applyFont="1" applyAlignment="1">
      <alignment horizontal="center" vertical="center"/>
    </xf>
    <xf numFmtId="0" fontId="0" fillId="0" borderId="0" xfId="0" applyAlignment="1">
      <alignment horizontal="center" vertical="center"/>
    </xf>
    <xf numFmtId="0" fontId="0" fillId="12" borderId="0" xfId="0" applyFill="1"/>
    <xf numFmtId="0" fontId="12" fillId="12" borderId="0" xfId="0" applyFont="1" applyFill="1"/>
    <xf numFmtId="0" fontId="13" fillId="12" borderId="0" xfId="0" applyFont="1" applyFill="1"/>
    <xf numFmtId="170" fontId="0" fillId="0" borderId="0" xfId="1" applyNumberFormat="1" applyFont="1" applyAlignment="1">
      <alignment horizontal="center"/>
    </xf>
    <xf numFmtId="0" fontId="2" fillId="0" borderId="0" xfId="0" applyFont="1" applyAlignment="1">
      <alignment horizontal="center"/>
    </xf>
    <xf numFmtId="170" fontId="0" fillId="0" borderId="0" xfId="0" applyNumberFormat="1" applyAlignment="1">
      <alignment horizontal="left"/>
    </xf>
    <xf numFmtId="0" fontId="6" fillId="6" borderId="3" xfId="3" applyFill="1" applyAlignment="1">
      <alignment horizontal="center" vertical="center"/>
    </xf>
    <xf numFmtId="0" fontId="6" fillId="0" borderId="3" xfId="3" applyAlignment="1">
      <alignment horizontal="center" vertical="center"/>
    </xf>
    <xf numFmtId="170" fontId="6" fillId="0" borderId="3" xfId="3" applyNumberFormat="1" applyAlignment="1">
      <alignment horizontal="center" vertical="center"/>
    </xf>
    <xf numFmtId="170" fontId="6" fillId="0" borderId="3" xfId="3" applyNumberFormat="1" applyAlignment="1">
      <alignment horizontal="left" vertical="center"/>
    </xf>
    <xf numFmtId="0" fontId="7" fillId="13" borderId="4" xfId="4" applyFill="1" applyAlignment="1">
      <alignment horizontal="center" vertical="center"/>
    </xf>
    <xf numFmtId="0" fontId="7" fillId="13" borderId="4" xfId="4" applyFill="1"/>
    <xf numFmtId="3" fontId="0" fillId="10" borderId="6" xfId="0" applyNumberFormat="1" applyFill="1" applyBorder="1"/>
    <xf numFmtId="3" fontId="0" fillId="0" borderId="6" xfId="0" applyNumberFormat="1" applyBorder="1"/>
    <xf numFmtId="44" fontId="0" fillId="0" borderId="0" xfId="1" applyFont="1" applyAlignment="1">
      <alignment horizontal="left" indent="3"/>
    </xf>
    <xf numFmtId="0" fontId="0" fillId="12" borderId="1" xfId="0" applyFill="1" applyBorder="1"/>
    <xf numFmtId="164" fontId="0" fillId="0" borderId="0" xfId="0" applyNumberFormat="1" applyAlignment="1">
      <alignment horizontal="center"/>
    </xf>
    <xf numFmtId="0" fontId="9" fillId="11" borderId="5" xfId="0" applyFont="1" applyFill="1" applyBorder="1" applyAlignment="1">
      <alignment horizontal="center"/>
    </xf>
    <xf numFmtId="164" fontId="0" fillId="10" borderId="5" xfId="0" applyNumberFormat="1" applyFill="1" applyBorder="1" applyAlignment="1">
      <alignment horizontal="center"/>
    </xf>
    <xf numFmtId="164" fontId="0" fillId="0" borderId="5" xfId="0" applyNumberFormat="1" applyBorder="1" applyAlignment="1">
      <alignment horizontal="center"/>
    </xf>
    <xf numFmtId="0" fontId="9" fillId="11" borderId="6" xfId="0" applyFont="1" applyFill="1" applyBorder="1" applyAlignment="1">
      <alignment horizontal="center"/>
    </xf>
    <xf numFmtId="0" fontId="9" fillId="14" borderId="6" xfId="0" applyFont="1" applyFill="1" applyBorder="1" applyAlignment="1">
      <alignment horizontal="center"/>
    </xf>
    <xf numFmtId="4" fontId="0" fillId="0" borderId="0" xfId="0" applyNumberFormat="1"/>
    <xf numFmtId="44" fontId="0" fillId="0" borderId="0" xfId="1" applyFont="1" applyAlignment="1">
      <alignment horizontal="left" indent="4"/>
    </xf>
    <xf numFmtId="0" fontId="0" fillId="12" borderId="0" xfId="0" applyFill="1" applyAlignment="1">
      <alignment horizontal="center"/>
    </xf>
    <xf numFmtId="0" fontId="10" fillId="9" borderId="0" xfId="7" applyAlignment="1">
      <alignment horizontal="center"/>
    </xf>
    <xf numFmtId="0" fontId="10" fillId="9" borderId="0" xfId="7"/>
    <xf numFmtId="0" fontId="7" fillId="0" borderId="4" xfId="4" applyAlignment="1">
      <alignment horizontal="center"/>
    </xf>
    <xf numFmtId="0" fontId="7" fillId="0" borderId="4" xfId="4"/>
    <xf numFmtId="0" fontId="8" fillId="7" borderId="0" xfId="5" applyAlignment="1">
      <alignment horizontal="center"/>
    </xf>
    <xf numFmtId="0" fontId="0" fillId="0" borderId="0" xfId="0" pivotButton="1" applyAlignment="1">
      <alignment horizontal="center"/>
    </xf>
    <xf numFmtId="2" fontId="0" fillId="0" borderId="0" xfId="0" applyNumberFormat="1" applyAlignment="1">
      <alignment horizontal="center"/>
    </xf>
    <xf numFmtId="0" fontId="5" fillId="12" borderId="2" xfId="2" applyFill="1" applyAlignment="1">
      <alignment horizontal="center"/>
    </xf>
    <xf numFmtId="0" fontId="9" fillId="8" borderId="0" xfId="6" applyFont="1" applyAlignment="1">
      <alignment horizontal="center"/>
    </xf>
    <xf numFmtId="0" fontId="0" fillId="0" borderId="0" xfId="0" applyNumberFormat="1"/>
    <xf numFmtId="0" fontId="0" fillId="0" borderId="0" xfId="0" applyNumberFormat="1" applyAlignment="1">
      <alignment horizontal="center"/>
    </xf>
  </cellXfs>
  <cellStyles count="9">
    <cellStyle name="Accent1" xfId="6" builtinId="29"/>
    <cellStyle name="Accent2" xfId="7" builtinId="33"/>
    <cellStyle name="Currency" xfId="1" builtinId="4"/>
    <cellStyle name="Heading 1" xfId="2" builtinId="16"/>
    <cellStyle name="Heading 2" xfId="3" builtinId="17"/>
    <cellStyle name="Heading 3" xfId="4" builtinId="18"/>
    <cellStyle name="Neutral" xfId="5" builtinId="28"/>
    <cellStyle name="Normal" xfId="0" builtinId="0"/>
    <cellStyle name="Style 2" xfId="8" xr:uid="{2024937C-784B-4859-850D-8988EEFA527E}"/>
  </cellStyles>
  <dxfs count="553">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left" relativeIndent="1"/>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numFmt numFmtId="2" formatCode="0.00"/>
    </dxf>
    <dxf>
      <numFmt numFmtId="2"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bottom"/>
    </dxf>
    <dxf>
      <alignment vertical="bottom"/>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relativeIndent="1"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ill>
        <patternFill>
          <fgColor indexed="64"/>
          <bgColor theme="0"/>
        </patternFill>
      </fill>
      <alignment horizontal="center" vertical="center" textRotation="0" wrapText="0" indent="0" justifyLastLine="0" shrinkToFit="0" readingOrder="0"/>
    </dxf>
    <dxf>
      <alignment horizontal="center" vertical="center" textRotation="0" wrapText="0" indent="0" justifyLastLine="0" shrinkToFit="0" readingOrder="0"/>
    </dxf>
    <dxf>
      <fill>
        <patternFill>
          <fgColor indexed="64"/>
          <bgColor theme="0"/>
        </patternFill>
      </fill>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solid">
          <fgColor indexed="64"/>
          <bgColor theme="0"/>
        </patternFill>
      </fill>
      <alignment horizontal="center" vertical="center" textRotation="0" wrapText="0" indent="0" justifyLastLine="0" shrinkToFit="0" readingOrder="0"/>
    </dxf>
    <dxf>
      <alignment horizontal="center" vertical="center" textRotation="0" wrapText="0" indent="0" justifyLastLine="0" shrinkToFit="0" readingOrder="0"/>
    </dxf>
    <dxf>
      <fill>
        <patternFill>
          <fgColor indexed="64"/>
          <bgColor theme="0"/>
        </patternFill>
      </fill>
      <alignment horizontal="center" vertical="center" textRotation="0" wrapText="0" indent="0" justifyLastLine="0" shrinkToFit="0" readingOrder="0"/>
    </dxf>
    <dxf>
      <fill>
        <patternFill>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alignment vertical="bottom"/>
    </dxf>
    <dxf>
      <alignment vertical="bottom"/>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numFmt numFmtId="2" formatCode="0.00"/>
    </dxf>
    <dxf>
      <numFmt numFmtId="2" formatCode="0.00"/>
    </dxf>
    <dxf>
      <numFmt numFmtId="2" formatCode="0.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horizontal="left" relativeIndent="1"/>
    </dxf>
    <dxf>
      <alignment horizontal="left" relativeIndent="1"/>
    </dxf>
    <dxf>
      <numFmt numFmtId="3" formatCode="#,##0"/>
    </dxf>
    <dxf>
      <numFmt numFmtId="3" formatCode="#,##0"/>
    </dxf>
    <dxf>
      <numFmt numFmtId="4" formatCode="#,##0.00"/>
    </dxf>
    <dxf>
      <numFmt numFmtId="3" formatCode="#,##0"/>
    </dxf>
    <dxf>
      <numFmt numFmtId="164" formatCode="&quot;$&quot;#,##0_);[Red]\(&quot;$&quot;#,##0\)"/>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Box Plot of Amount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of Amount</a:t>
          </a:r>
        </a:p>
      </cx:txPr>
    </cx:title>
    <cx:plotArea>
      <cx:plotAreaRegion>
        <cx:series layoutId="boxWhisker" uniqueId="{F575C882-649A-4305-BBCE-761FCD7B3172}">
          <cx:tx>
            <cx:txData>
              <cx:f>_xlchart.v1.0</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plotArea>
      <cx:plotAreaRegion>
        <cx:series layoutId="boxWhisker" uniqueId="{3228A343-8376-4B9A-A0AF-0030D4669AB8}">
          <cx:tx>
            <cx:txData>
              <cx:f>_xlchart.v1.4</cx:f>
              <cx:v>Units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3228A343-8376-4B9A-A0AF-0030D4669AB8}">
          <cx:tx>
            <cx:txData>
              <cx:f>_xlchart.v1.2</cx:f>
              <cx:v>Units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Box Plot of Units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of Units </a:t>
          </a:r>
        </a:p>
      </cx:txPr>
    </cx:title>
    <cx:plotArea>
      <cx:plotAreaRegion>
        <cx:series layoutId="boxWhisker" uniqueId="{3228A343-8376-4B9A-A0AF-0030D4669AB8}">
          <cx:tx>
            <cx:txData>
              <cx:f>_xlchart.v1.6</cx:f>
              <cx:v>Units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0</xdr:row>
      <xdr:rowOff>94655</xdr:rowOff>
    </xdr:from>
    <xdr:to>
      <xdr:col>2</xdr:col>
      <xdr:colOff>1143000</xdr:colOff>
      <xdr:row>7</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243840</xdr:colOff>
      <xdr:row>1</xdr:row>
      <xdr:rowOff>26670</xdr:rowOff>
    </xdr:from>
    <xdr:to>
      <xdr:col>11</xdr:col>
      <xdr:colOff>548640</xdr:colOff>
      <xdr:row>16</xdr:row>
      <xdr:rowOff>26670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36DBD15-FE5D-3DD1-A429-97A0B628A2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82240" y="20955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7620</xdr:colOff>
      <xdr:row>223</xdr:row>
      <xdr:rowOff>26670</xdr:rowOff>
    </xdr:from>
    <xdr:to>
      <xdr:col>17</xdr:col>
      <xdr:colOff>312420</xdr:colOff>
      <xdr:row>238</xdr:row>
      <xdr:rowOff>26670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7FFB30E-FDA8-3CDB-C9EA-D1252E3328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103620" y="4080891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160020</xdr:colOff>
      <xdr:row>223</xdr:row>
      <xdr:rowOff>179070</xdr:rowOff>
    </xdr:from>
    <xdr:to>
      <xdr:col>17</xdr:col>
      <xdr:colOff>464820</xdr:colOff>
      <xdr:row>238</xdr:row>
      <xdr:rowOff>179070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412FF30-8D5E-49AF-98AE-54355B3057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256020" y="4096131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464820</xdr:colOff>
      <xdr:row>1</xdr:row>
      <xdr:rowOff>7620</xdr:rowOff>
    </xdr:from>
    <xdr:to>
      <xdr:col>20</xdr:col>
      <xdr:colOff>160020</xdr:colOff>
      <xdr:row>16</xdr:row>
      <xdr:rowOff>7620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A366FD3-4693-4FF8-8805-3A4333B720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780020" y="19050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510540</xdr:colOff>
      <xdr:row>5</xdr:row>
      <xdr:rowOff>0</xdr:rowOff>
    </xdr:from>
    <xdr:to>
      <xdr:col>11</xdr:col>
      <xdr:colOff>510540</xdr:colOff>
      <xdr:row>18</xdr:row>
      <xdr:rowOff>89535</xdr:rowOff>
    </xdr:to>
    <mc:AlternateContent xmlns:mc="http://schemas.openxmlformats.org/markup-compatibility/2006" xmlns:a14="http://schemas.microsoft.com/office/drawing/2010/main">
      <mc:Choice Requires="a14">
        <xdr:graphicFrame macro="">
          <xdr:nvGraphicFramePr>
            <xdr:cNvPr id="2" name="Geography 2">
              <a:extLst>
                <a:ext uri="{FF2B5EF4-FFF2-40B4-BE49-F238E27FC236}">
                  <a16:creationId xmlns:a16="http://schemas.microsoft.com/office/drawing/2014/main" id="{2C11DF31-4FDF-1040-91B0-CC576DE9D9A1}"/>
                </a:ext>
              </a:extLst>
            </xdr:cNvPr>
            <xdr:cNvGraphicFramePr/>
          </xdr:nvGraphicFramePr>
          <xdr:xfrm>
            <a:off x="0" y="0"/>
            <a:ext cx="0" cy="0"/>
          </xdr:xfrm>
          <a:graphic>
            <a:graphicData uri="http://schemas.microsoft.com/office/drawing/2010/slicer">
              <sle:slicer xmlns:sle="http://schemas.microsoft.com/office/drawing/2010/slicer" name="Geography 2"/>
            </a:graphicData>
          </a:graphic>
        </xdr:graphicFrame>
      </mc:Choice>
      <mc:Fallback xmlns="">
        <xdr:sp macro="" textlink="">
          <xdr:nvSpPr>
            <xdr:cNvPr id="0" name=""/>
            <xdr:cNvSpPr>
              <a:spLocks noTextEdit="1"/>
            </xdr:cNvSpPr>
          </xdr:nvSpPr>
          <xdr:spPr>
            <a:xfrm>
              <a:off x="7498080" y="914400"/>
              <a:ext cx="1828800" cy="24669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210283</xdr:colOff>
      <xdr:row>3</xdr:row>
      <xdr:rowOff>112102</xdr:rowOff>
    </xdr:from>
    <xdr:to>
      <xdr:col>12</xdr:col>
      <xdr:colOff>214679</xdr:colOff>
      <xdr:row>16</xdr:row>
      <xdr:rowOff>159727</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F5D4CED5-0C30-40FC-AA05-F9DB9AF17220}"/>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035187" y="115985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neh shah" refreshedDate="45550.483828009259" backgroundQuery="1" createdVersion="7" refreshedVersion="8" minRefreshableVersion="3" recordCount="0" supportSubquery="1" supportAdvancedDrill="1" xr:uid="{EF46A84F-72AE-4725-B53D-1196A7064602}">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8" level="32767"/>
    <cacheField name="[Measures].[Sum of Units]" caption="Sum of Units" numFmtId="0" hierarchy="9" level="32767"/>
    <cacheField name="[Measures].[Total Profit]" caption="Total Profit" numFmtId="0" hierarchy="12" level="32767"/>
    <cacheField name="[Measures].[Profit %]" caption="Profit %" numFmtId="0" hierarchy="13" level="32767"/>
    <cacheField name="[data].[Geography].[Geography]" caption="Geography" numFmtId="0" hierarchy="1" level="1">
      <sharedItems containsSemiMixedTypes="0" containsNonDate="0" containsString="0"/>
    </cacheField>
  </cacheFields>
  <cacheHierarchies count="17">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Add Column2]" caption="Add Column2" attribute="1" defaultMemberUniqueName="[data].[Add Column2].[All]" allUniqueName="[data].[Add Column2].[All]" dimensionUniqueName="[data]" displayFolder="" count="0" memberValueDatatype="20"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Profit Percentage]" caption="Profit Percentage"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neh shah" refreshedDate="45550.484369097219" createdVersion="7" refreshedVersion="8" minRefreshableVersion="3" recordCount="300" xr:uid="{5F324590-44A9-4CC0-A7CE-A8CBB34178D9}">
  <cacheSource type="worksheet">
    <worksheetSource name="data"/>
  </cacheSource>
  <cacheFields count="10">
    <cacheField name="Sales Person" numFmtId="0">
      <sharedItems count="10">
        <s v="Ram Mahesh"/>
        <s v="Gunar Cockshoot"/>
        <s v="Brien Boise"/>
        <s v="Barr Faughny"/>
        <s v="Oby Sorrel"/>
        <s v="Husein Augar"/>
        <s v="Carla Molina"/>
        <s v="Gigi Bohling"/>
        <s v="Ches Bonnell"/>
        <s v="Curtice Advani"/>
      </sharedItems>
    </cacheField>
    <cacheField name="Geography" numFmtId="0">
      <sharedItems count="6">
        <s v="UK"/>
        <s v="New Zealand"/>
        <s v="Australia"/>
        <s v="USA"/>
        <s v="Canada"/>
        <s v="India"/>
      </sharedItems>
    </cacheField>
    <cacheField name="Product" numFmtId="0">
      <sharedItems count="22">
        <s v="Manuka Honey Choco"/>
        <s v="Mint Chip Choco"/>
        <s v="70% Dark Bites"/>
        <s v="Milk Bars"/>
        <s v="Baker's Choco Chips"/>
        <s v="White Choc"/>
        <s v="After Nines"/>
        <s v="Smooth Sliky Salty"/>
        <s v="Eclairs"/>
        <s v="Almond Choco"/>
        <s v="99% Dark &amp; Pure"/>
        <s v="Spicy Special Slims"/>
        <s v="Choco Coated Almonds"/>
        <s v="Peanut Butter Cubes"/>
        <s v="Drinking Coco"/>
        <s v="85% Dark Bars"/>
        <s v="Fruit &amp; Nut Bars"/>
        <s v="Raspberry Choco"/>
        <s v="Organic Choco Syrup"/>
        <s v="Caramel Stuffed Bars"/>
        <s v="50% Dark Bites"/>
        <s v="Orange Choco"/>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4">
      <sharedItems containsSemiMixedTypes="0" containsString="0" containsNumber="1" minValue="3.11" maxValue="16.73"/>
    </cacheField>
    <cacheField name="Total Cost " numFmtId="3">
      <sharedItems containsSemiMixedTypes="0" containsString="0" containsNumber="1" minValue="0" maxValue="8682.8700000000008"/>
    </cacheField>
    <cacheField name="Profits" numFmtId="3">
      <sharedItems containsSemiMixedTypes="0" containsString="0" containsNumber="1" minValue="-7884.8700000000008" maxValue="15841.19"/>
    </cacheField>
    <cacheField name="Profit percentages" numFmtId="0" formula="Profits/Amount" databaseField="0"/>
    <cacheField name="Profti_%" numFmtId="0" formula=" (Profits/Amount)*100" databaseField="0"/>
  </cacheFields>
  <extLst>
    <ext xmlns:x14="http://schemas.microsoft.com/office/spreadsheetml/2009/9/main" uri="{725AE2AE-9491-48be-B2B4-4EB974FC3084}">
      <x14:pivotCacheDefinition pivotCacheId="57985125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neh shah" refreshedDate="45550.460517361113" backgroundQuery="1" createdVersion="3" refreshedVersion="8" minRefreshableVersion="3" recordCount="0" supportSubquery="1" supportAdvancedDrill="1" xr:uid="{200DA2A9-DD9F-467F-90EB-0AB791D59A0A}">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Add Column2]" caption="Add Column2" attribute="1" defaultMemberUniqueName="[data].[Add Column2].[All]" allUniqueName="[data].[Add Column2].[All]" dimensionUniqueName="[data]" displayFolder="" count="0" memberValueDatatype="20"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Profit Percentage]" caption="Profit Percentage"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4973442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679480-828A-449F-B852-386932C6A4F0}" name="PivotTable14" cacheId="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op ">
  <location ref="G5:H18" firstHeaderRow="1" firstDataRow="1" firstDataCol="1"/>
  <pivotFields count="10">
    <pivotField axis="axisRow" showAll="0" measureFilter="1">
      <items count="11">
        <item x="3"/>
        <item x="2"/>
        <item x="6"/>
        <item x="8"/>
        <item x="9"/>
        <item x="7"/>
        <item x="1"/>
        <item x="5"/>
        <item x="4"/>
        <item x="0"/>
        <item t="default"/>
      </items>
    </pivotField>
    <pivotField axis="axisRow" showAll="0">
      <items count="7">
        <item x="2"/>
        <item x="4"/>
        <item x="5"/>
        <item x="1"/>
        <item x="0"/>
        <item x="3"/>
        <item t="default"/>
      </items>
    </pivotField>
    <pivotField showAll="0"/>
    <pivotField dataField="1" numFmtId="164" showAll="0"/>
    <pivotField numFmtId="3" showAll="0"/>
    <pivotField numFmtId="4" showAll="0"/>
    <pivotField numFmtId="3" showAll="0"/>
    <pivotField numFmtId="3" showAll="0"/>
    <pivotField dragToRow="0" dragToCol="0" dragToPage="0" showAll="0" defaultSubtotal="0"/>
    <pivotField dragToRow="0" dragToCol="0" dragToPage="0" showAll="0" defaultSubtota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8D1247-3620-46F1-B7AF-467B0421A34D}" name="PivotTable11" cacheId="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Bottom ">
  <location ref="C5:D18" firstHeaderRow="1" firstDataRow="1" firstDataCol="1"/>
  <pivotFields count="10">
    <pivotField axis="axisRow" showAll="0" measureFilter="1">
      <items count="11">
        <item x="3"/>
        <item x="2"/>
        <item x="6"/>
        <item x="8"/>
        <item x="9"/>
        <item x="7"/>
        <item x="1"/>
        <item x="5"/>
        <item x="4"/>
        <item x="0"/>
        <item t="default"/>
      </items>
    </pivotField>
    <pivotField axis="axisRow" showAll="0">
      <items count="7">
        <item x="2"/>
        <item x="4"/>
        <item x="5"/>
        <item x="1"/>
        <item x="0"/>
        <item x="3"/>
        <item t="default"/>
      </items>
    </pivotField>
    <pivotField showAll="0"/>
    <pivotField dataField="1" numFmtId="164" showAll="0"/>
    <pivotField numFmtId="3" showAll="0"/>
    <pivotField numFmtId="4" showAll="0"/>
    <pivotField numFmtId="3" showAll="0"/>
    <pivotField numFmtId="3" showAll="0"/>
    <pivotField dragToRow="0" dragToCol="0" dragToPage="0" showAll="0" defaultSubtotal="0"/>
    <pivotField dragToRow="0" dragToCol="0" dragToPage="0" showAll="0" defaultSubtota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DD3574-104C-475D-90F9-CA1EC3BCC574}" name="PivotTable20" cacheId="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C4:G27" firstHeaderRow="0" firstDataRow="1" firstDataCol="1"/>
  <pivotFields count="10">
    <pivotField showAll="0"/>
    <pivotField showAll="0">
      <items count="7">
        <item x="2"/>
        <item x="4"/>
        <item x="5"/>
        <item x="1"/>
        <item x="0"/>
        <item x="3"/>
        <item t="default"/>
      </items>
    </pivotField>
    <pivotField axis="axisRow" showAll="0" sortType="ascending">
      <items count="23">
        <item x="20"/>
        <item x="2"/>
        <item x="15"/>
        <item x="10"/>
        <item x="6"/>
        <item x="9"/>
        <item x="4"/>
        <item x="19"/>
        <item x="12"/>
        <item x="14"/>
        <item x="8"/>
        <item x="16"/>
        <item x="0"/>
        <item x="3"/>
        <item x="1"/>
        <item x="21"/>
        <item x="18"/>
        <item x="13"/>
        <item x="17"/>
        <item x="7"/>
        <item x="11"/>
        <item x="5"/>
        <item t="default"/>
      </items>
      <autoSortScope>
        <pivotArea dataOnly="0" outline="0" fieldPosition="0">
          <references count="1">
            <reference field="4294967294" count="1" selected="0">
              <x v="0"/>
            </reference>
          </references>
        </pivotArea>
      </autoSortScope>
    </pivotField>
    <pivotField dataField="1" numFmtId="164" showAll="0"/>
    <pivotField dataField="1" numFmtId="3" showAll="0"/>
    <pivotField numFmtId="4" showAll="0"/>
    <pivotField dataField="1" numFmtId="3" showAll="0"/>
    <pivotField numFmtId="3" showAll="0"/>
    <pivotField dragToRow="0" dragToCol="0" dragToPage="0" showAll="0" defaultSubtotal="0"/>
    <pivotField dataField="1" dragToRow="0" dragToCol="0" dragToPage="0" showAll="0" defaultSubtotal="0"/>
  </pivotFields>
  <rowFields count="1">
    <field x="2"/>
  </rowFields>
  <rowItems count="23">
    <i>
      <x v="16"/>
    </i>
    <i>
      <x v="1"/>
    </i>
    <i>
      <x v="5"/>
    </i>
    <i>
      <x/>
    </i>
    <i>
      <x v="21"/>
    </i>
    <i>
      <x v="7"/>
    </i>
    <i>
      <x v="15"/>
    </i>
    <i>
      <x v="13"/>
    </i>
    <i>
      <x v="12"/>
    </i>
    <i>
      <x v="3"/>
    </i>
    <i>
      <x v="17"/>
    </i>
    <i>
      <x v="20"/>
    </i>
    <i>
      <x v="14"/>
    </i>
    <i>
      <x v="4"/>
    </i>
    <i>
      <x v="8"/>
    </i>
    <i>
      <x v="18"/>
    </i>
    <i>
      <x v="19"/>
    </i>
    <i>
      <x v="9"/>
    </i>
    <i>
      <x v="11"/>
    </i>
    <i>
      <x v="6"/>
    </i>
    <i>
      <x v="2"/>
    </i>
    <i>
      <x v="10"/>
    </i>
    <i t="grand">
      <x/>
    </i>
  </rowItems>
  <colFields count="1">
    <field x="-2"/>
  </colFields>
  <colItems count="4">
    <i>
      <x/>
    </i>
    <i i="1">
      <x v="1"/>
    </i>
    <i i="2">
      <x v="2"/>
    </i>
    <i i="3">
      <x v="3"/>
    </i>
  </colItems>
  <dataFields count="4">
    <dataField name="Profit_%%" fld="9" baseField="2" baseItem="0"/>
    <dataField name="Sum of Amount" fld="3" baseField="0" baseItem="0"/>
    <dataField name="Sum of Total Cost " fld="6" baseField="0" baseItem="0"/>
    <dataField name="Sum of Units" fld="4" baseField="0" baseItem="0"/>
  </dataFields>
  <formats count="33">
    <format dxfId="545">
      <pivotArea outline="0" collapsedLevelsAreSubtotals="1" fieldPosition="0">
        <references count="1">
          <reference field="4294967294" count="1" selected="0">
            <x v="0"/>
          </reference>
        </references>
      </pivotArea>
    </format>
    <format dxfId="544">
      <pivotArea dataOnly="0" labelOnly="1" outline="0" fieldPosition="0">
        <references count="1">
          <reference field="4294967294" count="1">
            <x v="0"/>
          </reference>
        </references>
      </pivotArea>
    </format>
    <format dxfId="543">
      <pivotArea outline="0" collapsedLevelsAreSubtotals="1" fieldPosition="0">
        <references count="1">
          <reference field="4294967294" count="1" selected="0">
            <x v="0"/>
          </reference>
        </references>
      </pivotArea>
    </format>
    <format dxfId="542">
      <pivotArea dataOnly="0" labelOnly="1" outline="0" fieldPosition="0">
        <references count="1">
          <reference field="4294967294" count="1">
            <x v="0"/>
          </reference>
        </references>
      </pivotArea>
    </format>
    <format dxfId="541">
      <pivotArea outline="0" collapsedLevelsAreSubtotals="1" fieldPosition="0">
        <references count="1">
          <reference field="4294967294" count="1" selected="0">
            <x v="0"/>
          </reference>
        </references>
      </pivotArea>
    </format>
    <format dxfId="540">
      <pivotArea dataOnly="0" labelOnly="1" outline="0" fieldPosition="0">
        <references count="1">
          <reference field="4294967294" count="1">
            <x v="0"/>
          </reference>
        </references>
      </pivotArea>
    </format>
    <format dxfId="539">
      <pivotArea outline="0" collapsedLevelsAreSubtotals="1" fieldPosition="0">
        <references count="1">
          <reference field="4294967294" count="1" selected="0">
            <x v="0"/>
          </reference>
        </references>
      </pivotArea>
    </format>
    <format dxfId="538">
      <pivotArea dataOnly="0" labelOnly="1" outline="0" fieldPosition="0">
        <references count="1">
          <reference field="4294967294" count="1">
            <x v="0"/>
          </reference>
        </references>
      </pivotArea>
    </format>
    <format dxfId="537">
      <pivotArea outline="0" collapsedLevelsAreSubtotals="1" fieldPosition="0">
        <references count="1">
          <reference field="4294967294" count="1" selected="0">
            <x v="0"/>
          </reference>
        </references>
      </pivotArea>
    </format>
    <format dxfId="536">
      <pivotArea dataOnly="0" labelOnly="1" outline="0" fieldPosition="0">
        <references count="1">
          <reference field="4294967294" count="1">
            <x v="0"/>
          </reference>
        </references>
      </pivotArea>
    </format>
    <format dxfId="535">
      <pivotArea outline="0" collapsedLevelsAreSubtotals="1" fieldPosition="0">
        <references count="1">
          <reference field="4294967294" count="1" selected="0">
            <x v="0"/>
          </reference>
        </references>
      </pivotArea>
    </format>
    <format dxfId="534">
      <pivotArea dataOnly="0" labelOnly="1" outline="0" fieldPosition="0">
        <references count="1">
          <reference field="4294967294" count="1">
            <x v="0"/>
          </reference>
        </references>
      </pivotArea>
    </format>
    <format dxfId="533">
      <pivotArea outline="0" collapsedLevelsAreSubtotals="1" fieldPosition="0">
        <references count="1">
          <reference field="4294967294" count="1" selected="0">
            <x v="0"/>
          </reference>
        </references>
      </pivotArea>
    </format>
    <format dxfId="532">
      <pivotArea dataOnly="0" labelOnly="1" outline="0" fieldPosition="0">
        <references count="1">
          <reference field="4294967294" count="1">
            <x v="0"/>
          </reference>
        </references>
      </pivotArea>
    </format>
    <format dxfId="531">
      <pivotArea outline="0" collapsedLevelsAreSubtotals="1" fieldPosition="0">
        <references count="1">
          <reference field="4294967294" count="1" selected="0">
            <x v="0"/>
          </reference>
        </references>
      </pivotArea>
    </format>
    <format dxfId="530">
      <pivotArea dataOnly="0" labelOnly="1" outline="0" fieldPosition="0">
        <references count="1">
          <reference field="4294967294" count="1">
            <x v="0"/>
          </reference>
        </references>
      </pivotArea>
    </format>
    <format dxfId="529">
      <pivotArea outline="0" collapsedLevelsAreSubtotals="1" fieldPosition="0">
        <references count="1">
          <reference field="4294967294" count="1" selected="0">
            <x v="0"/>
          </reference>
        </references>
      </pivotArea>
    </format>
    <format dxfId="528">
      <pivotArea dataOnly="0" labelOnly="1" outline="0" fieldPosition="0">
        <references count="1">
          <reference field="4294967294" count="1">
            <x v="0"/>
          </reference>
        </references>
      </pivotArea>
    </format>
    <format dxfId="527">
      <pivotArea outline="0" collapsedLevelsAreSubtotals="1" fieldPosition="0">
        <references count="1">
          <reference field="4294967294" count="1" selected="0">
            <x v="0"/>
          </reference>
        </references>
      </pivotArea>
    </format>
    <format dxfId="526">
      <pivotArea dataOnly="0" labelOnly="1" outline="0" fieldPosition="0">
        <references count="1">
          <reference field="4294967294" count="1">
            <x v="0"/>
          </reference>
        </references>
      </pivotArea>
    </format>
    <format dxfId="525">
      <pivotArea collapsedLevelsAreSubtotals="1" fieldPosition="0">
        <references count="2">
          <reference field="4294967294" count="1" selected="0">
            <x v="0"/>
          </reference>
          <reference field="2" count="1">
            <x v="0"/>
          </reference>
        </references>
      </pivotArea>
    </format>
    <format dxfId="524">
      <pivotArea collapsedLevelsAreSubtotals="1" fieldPosition="0">
        <references count="2">
          <reference field="4294967294" count="1" selected="0">
            <x v="0"/>
          </reference>
          <reference field="2" count="21">
            <x v="1"/>
            <x v="2"/>
            <x v="3"/>
            <x v="4"/>
            <x v="5"/>
            <x v="6"/>
            <x v="7"/>
            <x v="8"/>
            <x v="9"/>
            <x v="10"/>
            <x v="11"/>
            <x v="12"/>
            <x v="13"/>
            <x v="14"/>
            <x v="15"/>
            <x v="16"/>
            <x v="17"/>
            <x v="18"/>
            <x v="19"/>
            <x v="20"/>
            <x v="21"/>
          </reference>
        </references>
      </pivotArea>
    </format>
    <format dxfId="523">
      <pivotArea field="2" grandRow="1" outline="0" collapsedLevelsAreSubtotals="1" axis="axisRow" fieldPosition="0">
        <references count="1">
          <reference field="4294967294" count="1" selected="0">
            <x v="0"/>
          </reference>
        </references>
      </pivotArea>
    </format>
    <format dxfId="522">
      <pivotArea collapsedLevelsAreSubtotals="1" fieldPosition="0">
        <references count="1">
          <reference field="2" count="18">
            <x v="0"/>
            <x v="1"/>
            <x v="2"/>
            <x v="4"/>
            <x v="6"/>
            <x v="7"/>
            <x v="9"/>
            <x v="10"/>
            <x v="11"/>
            <x v="12"/>
            <x v="14"/>
            <x v="15"/>
            <x v="16"/>
            <x v="17"/>
            <x v="18"/>
            <x v="19"/>
            <x v="20"/>
            <x v="21"/>
          </reference>
        </references>
      </pivotArea>
    </format>
    <format dxfId="521">
      <pivotArea field="2" type="button" dataOnly="0" labelOnly="1" outline="0" axis="axisRow" fieldPosition="0"/>
    </format>
    <format dxfId="520">
      <pivotArea dataOnly="0" labelOnly="1" fieldPosition="0">
        <references count="1">
          <reference field="2" count="18">
            <x v="0"/>
            <x v="1"/>
            <x v="2"/>
            <x v="4"/>
            <x v="6"/>
            <x v="7"/>
            <x v="9"/>
            <x v="10"/>
            <x v="11"/>
            <x v="12"/>
            <x v="14"/>
            <x v="15"/>
            <x v="16"/>
            <x v="17"/>
            <x v="18"/>
            <x v="19"/>
            <x v="20"/>
            <x v="21"/>
          </reference>
        </references>
      </pivotArea>
    </format>
    <format dxfId="519">
      <pivotArea dataOnly="0" labelOnly="1" outline="0" fieldPosition="0">
        <references count="1">
          <reference field="4294967294" count="4">
            <x v="0"/>
            <x v="1"/>
            <x v="2"/>
            <x v="3"/>
          </reference>
        </references>
      </pivotArea>
    </format>
    <format dxfId="518">
      <pivotArea grandRow="1" outline="0" collapsedLevelsAreSubtotals="1" fieldPosition="0"/>
    </format>
    <format dxfId="517">
      <pivotArea dataOnly="0" labelOnly="1" grandRow="1" outline="0" fieldPosition="0"/>
    </format>
    <format dxfId="516">
      <pivotArea collapsedLevelsAreSubtotals="1" fieldPosition="0">
        <references count="1">
          <reference field="2" count="21">
            <x v="0"/>
            <x v="1"/>
            <x v="2"/>
            <x v="3"/>
            <x v="4"/>
            <x v="5"/>
            <x v="6"/>
            <x v="7"/>
            <x v="8"/>
            <x v="10"/>
            <x v="11"/>
            <x v="12"/>
            <x v="13"/>
            <x v="14"/>
            <x v="15"/>
            <x v="16"/>
            <x v="17"/>
            <x v="18"/>
            <x v="19"/>
            <x v="20"/>
            <x v="21"/>
          </reference>
        </references>
      </pivotArea>
    </format>
    <format dxfId="515">
      <pivotArea dataOnly="0" labelOnly="1" fieldPosition="0">
        <references count="1">
          <reference field="2" count="21">
            <x v="0"/>
            <x v="1"/>
            <x v="2"/>
            <x v="3"/>
            <x v="4"/>
            <x v="5"/>
            <x v="6"/>
            <x v="7"/>
            <x v="8"/>
            <x v="10"/>
            <x v="11"/>
            <x v="12"/>
            <x v="13"/>
            <x v="14"/>
            <x v="15"/>
            <x v="16"/>
            <x v="17"/>
            <x v="18"/>
            <x v="19"/>
            <x v="20"/>
            <x v="21"/>
          </reference>
        </references>
      </pivotArea>
    </format>
    <format dxfId="514">
      <pivotArea collapsedLevelsAreSubtotals="1" fieldPosition="0">
        <references count="1">
          <reference field="2" count="21">
            <x v="0"/>
            <x v="1"/>
            <x v="2"/>
            <x v="3"/>
            <x v="4"/>
            <x v="5"/>
            <x v="6"/>
            <x v="7"/>
            <x v="8"/>
            <x v="10"/>
            <x v="11"/>
            <x v="12"/>
            <x v="13"/>
            <x v="14"/>
            <x v="15"/>
            <x v="16"/>
            <x v="17"/>
            <x v="18"/>
            <x v="19"/>
            <x v="20"/>
            <x v="21"/>
          </reference>
        </references>
      </pivotArea>
    </format>
    <format dxfId="513">
      <pivotArea dataOnly="0" labelOnly="1" fieldPosition="0">
        <references count="1">
          <reference field="2" count="21">
            <x v="0"/>
            <x v="1"/>
            <x v="2"/>
            <x v="3"/>
            <x v="4"/>
            <x v="5"/>
            <x v="6"/>
            <x v="7"/>
            <x v="8"/>
            <x v="10"/>
            <x v="11"/>
            <x v="12"/>
            <x v="13"/>
            <x v="14"/>
            <x v="15"/>
            <x v="16"/>
            <x v="17"/>
            <x v="18"/>
            <x v="19"/>
            <x v="20"/>
            <x v="21"/>
          </reference>
        </references>
      </pivotArea>
    </format>
  </formats>
  <conditionalFormats count="1">
    <conditionalFormat priority="1">
      <pivotAreas count="1">
        <pivotArea outline="0" fieldPosition="0">
          <references count="1">
            <reference field="4294967294" count="1">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940E24-9CCB-4CA4-8CDD-496F795A78BF}" name="PivotTable6" cacheId="26" applyNumberFormats="0" applyBorderFormats="0" applyFontFormats="0" applyPatternFormats="0" applyAlignmentFormats="0" applyWidthHeightFormats="1" dataCaption="Values" updatedVersion="8" minRefreshableVersion="3" itemPrintTitles="1" createdVersion="7" indent="0" multipleFieldFilters="0">
  <location ref="C5:G28"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7">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 DA course.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1301055E-7257-49A8-9AE7-4561F97A8232}" sourceName="[data].[Geography]">
  <pivotTables>
    <pivotTable tabId="11" name="PivotTable6"/>
  </pivotTables>
  <data>
    <olap pivotCacheId="1549734426">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2" xr10:uid="{89326BA2-9D44-402D-9014-3E085AF95EDA}" sourceName="Geography">
  <pivotTables>
    <pivotTable tabId="25" name="PivotTable20"/>
  </pivotTables>
  <data>
    <tabular pivotCacheId="579851255">
      <items count="6">
        <i x="2" s="1"/>
        <i x="4" s="1"/>
        <i x="5"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2" xr10:uid="{C89D66A7-993C-4F5A-ABA8-682F8E84AEAC}" cache="Slicer_Geography2" caption="Geograph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530B130C-6A60-410E-9863-B536956EF5DE}"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AA10:AB32" totalsRowShown="0">
  <autoFilter ref="AA10:AB32" xr:uid="{6DAC1E92-D947-4232-891E-65555AD7A47E}"/>
  <tableColumns count="2">
    <tableColumn id="1" xr3:uid="{1B8963D1-E60F-4400-A175-651A513B826F}" name="Product"/>
    <tableColumn id="2" xr3:uid="{1798A7DA-FB9F-46D3-AA0A-B6BCA4A81AC3}" name="Cost per unit" dataDxfId="55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8CDDE1-C7C2-498F-82DE-177B52BF6251}" name="data" displayName="data" ref="C10:J310" totalsRowShown="0" headerRowDxfId="551">
  <autoFilter ref="C10:J310" xr:uid="{BE8CDDE1-C7C2-498F-82DE-177B52BF6251}"/>
  <sortState xmlns:xlrd2="http://schemas.microsoft.com/office/spreadsheetml/2017/richdata2" ref="C11:G310">
    <sortCondition ref="F10:F310"/>
  </sortState>
  <tableColumns count="8">
    <tableColumn id="1" xr3:uid="{23027A61-14B6-43DF-8870-C4CAEED200FA}" name="Sales Person"/>
    <tableColumn id="2" xr3:uid="{8F48A6E2-3D3A-4FE2-B233-09AB6B556531}" name="Geography"/>
    <tableColumn id="3" xr3:uid="{C7DD3E49-581D-44E4-AAA7-6A4D7C711A00}" name="Product"/>
    <tableColumn id="4" xr3:uid="{36943690-A2F5-41FF-82EC-541D63B754E1}" name="Amount" dataDxfId="550"/>
    <tableColumn id="5" xr3:uid="{1BA20B17-6E75-41FD-BADD-18A2CF3B6F5A}" name="Units" dataDxfId="549"/>
    <tableColumn id="10" xr3:uid="{1CA4D7F2-A354-4897-86D7-5CF6634EDE5E}" name="Cost Per Unit" dataDxfId="548">
      <calculatedColumnFormula>_xlfn.XLOOKUP(data[[#This Row],[Product]],products[Product],products[Cost per unit])</calculatedColumnFormula>
    </tableColumn>
    <tableColumn id="11" xr3:uid="{49596EED-2892-4383-8404-532359C07A3A}" name="Total Cost " dataDxfId="547">
      <calculatedColumnFormula>data[[#This Row],[Cost Per Unit]]*data[[#This Row],[Units]]</calculatedColumnFormula>
    </tableColumn>
    <tableColumn id="12" xr3:uid="{A0D2587F-5FA6-4584-AF1A-FC693323A291}" name="Profits" dataDxfId="546">
      <calculatedColumnFormula>data[[#This Row],[Amount]]-data[[#This Row],[Total Cost ]]</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7FA592-BD51-4760-BB9E-F25017F544FC}" name="Table3" displayName="Table3" ref="C7:E20" headerRowCount="0" totalsRowShown="0" headerRowDxfId="511" dataDxfId="510" headerRowCellStyle="Heading 3" dataCellStyle="Heading 3">
  <tableColumns count="3">
    <tableColumn id="2" xr3:uid="{418F8D94-9BD2-41CE-A4DE-177F53082376}" name="Column2" headerRowDxfId="509" dataDxfId="508" dataCellStyle="Heading 3"/>
    <tableColumn id="4" xr3:uid="{54A9656F-7BAB-49E0-B289-38DA8A07193A}" name="Column4" headerRowDxfId="507" dataDxfId="506" dataCellStyle="Heading 3"/>
    <tableColumn id="5" xr3:uid="{41BBD315-7638-4C46-9F67-324CED798677}" name="Column5" headerRowDxfId="505" dataDxfId="504" dataCellStyle="Heading 3"/>
  </tableColumns>
  <tableStyleInfo name="TableStyleLight17"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54157BC-2EE0-42BA-A0BA-306FDF0CF3C1}" name="data7" displayName="data7" ref="B5:F305" totalsRowShown="0" headerRowDxfId="503">
  <autoFilter ref="B5:F305" xr:uid="{854157BC-2EE0-42BA-A0BA-306FDF0CF3C1}"/>
  <sortState xmlns:xlrd2="http://schemas.microsoft.com/office/spreadsheetml/2017/richdata2" ref="B6:F305">
    <sortCondition ref="E11:E311"/>
  </sortState>
  <tableColumns count="5">
    <tableColumn id="1" xr3:uid="{92DCD324-6954-47AB-BAA0-91911091AD76}" name="Sales Person"/>
    <tableColumn id="2" xr3:uid="{58DB978F-2CD6-421E-9141-AE2D31319136}" name="Geography"/>
    <tableColumn id="3" xr3:uid="{16AEAA8E-998E-4A2F-AF6E-6D4709AD30AB}" name="Product"/>
    <tableColumn id="4" xr3:uid="{BCC190BB-4EE4-4932-B0E3-E87B90058D1D}" name="Amount" dataDxfId="502"/>
    <tableColumn id="5" xr3:uid="{6387E572-5897-4566-8143-64A80E3B81F8}" name="Units" dataDxfId="50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7459F20-FCCE-4531-B15C-4BF10150321B}" name="Table14" displayName="Table14" ref="I5:L10" totalsRowShown="0" headerRowDxfId="500" dataDxfId="499">
  <autoFilter ref="I5:L10" xr:uid="{D06A6A20-EA62-4C63-80E5-41EB92D9E01D}"/>
  <sortState xmlns:xlrd2="http://schemas.microsoft.com/office/spreadsheetml/2017/richdata2" ref="I6:L10">
    <sortCondition descending="1" ref="L5:L10"/>
  </sortState>
  <tableColumns count="4">
    <tableColumn id="1" xr3:uid="{4F00135D-76F6-43A2-9DD0-8748986A4C24}" name="Product " dataDxfId="498"/>
    <tableColumn id="2" xr3:uid="{26C0FC65-01FB-4A09-B3EB-046417738875}" name="Amount" dataDxfId="497" dataCellStyle="Currency"/>
    <tableColumn id="3" xr3:uid="{B80CD5C7-D8B1-4FAD-A631-D6E9A4E81E76}" name="Unit" dataDxfId="496"/>
    <tableColumn id="4" xr3:uid="{F6F9EF95-B667-4298-BCDC-5481A4D6A436}" name="$ per Unit" dataDxfId="49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FFAE31A-39A1-4407-BA2A-B7B2FD474E5A}" name="Table20" displayName="Table20" ref="I4:J27" totalsRowShown="0">
  <autoFilter ref="I4:J27" xr:uid="{FFFAE31A-39A1-4407-BA2A-B7B2FD474E5A}"/>
  <tableColumns count="2">
    <tableColumn id="1" xr3:uid="{6A7804ED-56AE-420E-BCF2-C80A4E265DFC}" name="Product "/>
    <tableColumn id="4" xr3:uid="{E5B7500F-CD80-4F8F-B4B9-49F10BA619C7}" name="Profit" dataDxfId="512" dataCellStyle="Currency"/>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10:AB657"/>
  <sheetViews>
    <sheetView showGridLines="0" zoomScale="95" zoomScaleNormal="95" workbookViewId="0">
      <selection activeCell="N7" sqref="N7"/>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style="20" customWidth="1"/>
    <col min="7" max="11" width="11.6640625" customWidth="1"/>
    <col min="13" max="13" width="3.88671875" customWidth="1"/>
    <col min="14" max="14" width="53.88671875" customWidth="1"/>
    <col min="28" max="28" width="21.88671875" bestFit="1" customWidth="1"/>
    <col min="29" max="29" width="14.44140625" customWidth="1"/>
    <col min="34" max="34" width="21.88671875" customWidth="1"/>
  </cols>
  <sheetData>
    <row r="10" spans="3:28" x14ac:dyDescent="0.3">
      <c r="C10" s="6" t="s">
        <v>11</v>
      </c>
      <c r="D10" s="6" t="s">
        <v>12</v>
      </c>
      <c r="E10" s="6" t="s">
        <v>0</v>
      </c>
      <c r="F10" s="28" t="s">
        <v>1</v>
      </c>
      <c r="G10" s="28" t="s">
        <v>50</v>
      </c>
      <c r="H10" s="28" t="s">
        <v>82</v>
      </c>
      <c r="I10" s="28" t="s">
        <v>83</v>
      </c>
      <c r="J10" s="28" t="s">
        <v>84</v>
      </c>
      <c r="L10" s="9" t="s">
        <v>43</v>
      </c>
      <c r="M10" s="2"/>
      <c r="AA10" t="s">
        <v>0</v>
      </c>
      <c r="AB10" t="s">
        <v>51</v>
      </c>
    </row>
    <row r="11" spans="3:28" x14ac:dyDescent="0.3">
      <c r="C11" t="s">
        <v>40</v>
      </c>
      <c r="D11" t="s">
        <v>39</v>
      </c>
      <c r="E11" t="s">
        <v>29</v>
      </c>
      <c r="F11" s="40">
        <v>0</v>
      </c>
      <c r="G11" s="5">
        <v>135</v>
      </c>
      <c r="H11" s="46">
        <f>_xlfn.XLOOKUP(data[[#This Row],[Product]],products[Product],products[Cost per unit])</f>
        <v>7.16</v>
      </c>
      <c r="I11" s="5">
        <f>data[[#This Row],[Cost Per Unit]]*data[[#This Row],[Units]]</f>
        <v>966.6</v>
      </c>
      <c r="J11" s="5">
        <f>data[[#This Row],[Amount]]-data[[#This Row],[Total Cost ]]</f>
        <v>-966.6</v>
      </c>
      <c r="L11" s="7">
        <v>1</v>
      </c>
      <c r="M11" s="39" t="s">
        <v>44</v>
      </c>
      <c r="AA11" t="s">
        <v>13</v>
      </c>
      <c r="AB11" s="11">
        <v>9.33</v>
      </c>
    </row>
    <row r="12" spans="3:28" x14ac:dyDescent="0.3">
      <c r="C12" t="s">
        <v>3</v>
      </c>
      <c r="D12" t="s">
        <v>39</v>
      </c>
      <c r="E12" t="s">
        <v>16</v>
      </c>
      <c r="F12" s="40">
        <v>21</v>
      </c>
      <c r="G12" s="5">
        <v>168</v>
      </c>
      <c r="H12" s="46">
        <f>_xlfn.XLOOKUP(data[[#This Row],[Product]],products[Product],products[Cost per unit])</f>
        <v>8.7899999999999991</v>
      </c>
      <c r="I12" s="5">
        <f>data[[#This Row],[Cost Per Unit]]*data[[#This Row],[Units]]</f>
        <v>1476.7199999999998</v>
      </c>
      <c r="J12" s="5">
        <f>data[[#This Row],[Amount]]-data[[#This Row],[Total Cost ]]</f>
        <v>-1455.7199999999998</v>
      </c>
      <c r="L12" s="7">
        <v>2</v>
      </c>
      <c r="M12" s="39" t="s">
        <v>52</v>
      </c>
      <c r="AA12" t="s">
        <v>14</v>
      </c>
      <c r="AB12" s="11">
        <v>11.7</v>
      </c>
    </row>
    <row r="13" spans="3:28" x14ac:dyDescent="0.3">
      <c r="C13" t="s">
        <v>8</v>
      </c>
      <c r="D13" t="s">
        <v>37</v>
      </c>
      <c r="E13" t="s">
        <v>30</v>
      </c>
      <c r="F13" s="40">
        <v>42</v>
      </c>
      <c r="G13" s="5">
        <v>150</v>
      </c>
      <c r="H13" s="46">
        <f>_xlfn.XLOOKUP(data[[#This Row],[Product]],products[Product],products[Cost per unit])</f>
        <v>14.49</v>
      </c>
      <c r="I13" s="5">
        <f>data[[#This Row],[Cost Per Unit]]*data[[#This Row],[Units]]</f>
        <v>2173.5</v>
      </c>
      <c r="J13" s="5">
        <f>data[[#This Row],[Amount]]-data[[#This Row],[Total Cost ]]</f>
        <v>-2131.5</v>
      </c>
      <c r="L13" s="7">
        <v>3</v>
      </c>
      <c r="M13" s="39" t="s">
        <v>45</v>
      </c>
      <c r="AA13" t="s">
        <v>4</v>
      </c>
      <c r="AB13" s="11">
        <v>11.88</v>
      </c>
    </row>
    <row r="14" spans="3:28" x14ac:dyDescent="0.3">
      <c r="C14" t="s">
        <v>2</v>
      </c>
      <c r="D14" t="s">
        <v>38</v>
      </c>
      <c r="E14" t="s">
        <v>13</v>
      </c>
      <c r="F14" s="40">
        <v>56</v>
      </c>
      <c r="G14" s="5">
        <v>51</v>
      </c>
      <c r="H14" s="46">
        <f>_xlfn.XLOOKUP(data[[#This Row],[Product]],products[Product],products[Cost per unit])</f>
        <v>9.33</v>
      </c>
      <c r="I14" s="5">
        <f>data[[#This Row],[Cost Per Unit]]*data[[#This Row],[Units]]</f>
        <v>475.83</v>
      </c>
      <c r="J14" s="5">
        <f>data[[#This Row],[Amount]]-data[[#This Row],[Total Cost ]]</f>
        <v>-419.83</v>
      </c>
      <c r="L14" s="7"/>
      <c r="M14" s="8"/>
      <c r="AA14" t="s">
        <v>15</v>
      </c>
      <c r="AB14" s="11">
        <v>11.73</v>
      </c>
    </row>
    <row r="15" spans="3:28" x14ac:dyDescent="0.3">
      <c r="C15" t="s">
        <v>10</v>
      </c>
      <c r="D15" t="s">
        <v>38</v>
      </c>
      <c r="E15" t="s">
        <v>13</v>
      </c>
      <c r="F15" s="40">
        <v>63</v>
      </c>
      <c r="G15" s="5">
        <v>123</v>
      </c>
      <c r="H15" s="46">
        <f>_xlfn.XLOOKUP(data[[#This Row],[Product]],products[Product],products[Cost per unit])</f>
        <v>9.33</v>
      </c>
      <c r="I15" s="5">
        <f>data[[#This Row],[Cost Per Unit]]*data[[#This Row],[Units]]</f>
        <v>1147.5899999999999</v>
      </c>
      <c r="J15" s="5">
        <f>data[[#This Row],[Amount]]-data[[#This Row],[Total Cost ]]</f>
        <v>-1084.5899999999999</v>
      </c>
      <c r="L15" s="7">
        <v>5</v>
      </c>
      <c r="M15" s="39" t="s">
        <v>53</v>
      </c>
      <c r="AA15" t="s">
        <v>16</v>
      </c>
      <c r="AB15" s="11">
        <v>8.7899999999999991</v>
      </c>
    </row>
    <row r="16" spans="3:28" x14ac:dyDescent="0.3">
      <c r="C16" t="s">
        <v>9</v>
      </c>
      <c r="D16" t="s">
        <v>35</v>
      </c>
      <c r="E16" t="s">
        <v>26</v>
      </c>
      <c r="F16" s="40">
        <v>98</v>
      </c>
      <c r="G16" s="5">
        <v>159</v>
      </c>
      <c r="H16" s="46">
        <f>_xlfn.XLOOKUP(data[[#This Row],[Product]],products[Product],products[Cost per unit])</f>
        <v>5.6</v>
      </c>
      <c r="I16" s="5">
        <f>data[[#This Row],[Cost Per Unit]]*data[[#This Row],[Units]]</f>
        <v>890.4</v>
      </c>
      <c r="J16" s="5">
        <f>data[[#This Row],[Amount]]-data[[#This Row],[Total Cost ]]</f>
        <v>-792.4</v>
      </c>
      <c r="L16" s="7">
        <v>6</v>
      </c>
      <c r="M16" s="39" t="s">
        <v>63</v>
      </c>
      <c r="AA16" t="s">
        <v>17</v>
      </c>
      <c r="AB16" s="11">
        <v>3.11</v>
      </c>
    </row>
    <row r="17" spans="3:28" x14ac:dyDescent="0.3">
      <c r="C17" t="s">
        <v>41</v>
      </c>
      <c r="D17" t="s">
        <v>36</v>
      </c>
      <c r="E17" t="s">
        <v>26</v>
      </c>
      <c r="F17" s="40">
        <v>98</v>
      </c>
      <c r="G17" s="5">
        <v>204</v>
      </c>
      <c r="H17" s="46">
        <f>_xlfn.XLOOKUP(data[[#This Row],[Product]],products[Product],products[Cost per unit])</f>
        <v>5.6</v>
      </c>
      <c r="I17" s="5">
        <f>data[[#This Row],[Cost Per Unit]]*data[[#This Row],[Units]]</f>
        <v>1142.3999999999999</v>
      </c>
      <c r="J17" s="5">
        <f>data[[#This Row],[Amount]]-data[[#This Row],[Total Cost ]]</f>
        <v>-1044.3999999999999</v>
      </c>
      <c r="L17" s="7">
        <v>7</v>
      </c>
      <c r="M17" s="39" t="s">
        <v>48</v>
      </c>
      <c r="AA17" t="s">
        <v>18</v>
      </c>
      <c r="AB17" s="11">
        <v>6.47</v>
      </c>
    </row>
    <row r="18" spans="3:28" x14ac:dyDescent="0.3">
      <c r="C18" t="s">
        <v>41</v>
      </c>
      <c r="D18" t="s">
        <v>38</v>
      </c>
      <c r="E18" t="s">
        <v>25</v>
      </c>
      <c r="F18" s="40">
        <v>154</v>
      </c>
      <c r="G18" s="5">
        <v>21</v>
      </c>
      <c r="H18" s="46">
        <f>_xlfn.XLOOKUP(data[[#This Row],[Product]],products[Product],products[Cost per unit])</f>
        <v>13.15</v>
      </c>
      <c r="I18" s="5">
        <f>data[[#This Row],[Cost Per Unit]]*data[[#This Row],[Units]]</f>
        <v>276.15000000000003</v>
      </c>
      <c r="J18" s="5">
        <f>data[[#This Row],[Amount]]-data[[#This Row],[Total Cost ]]</f>
        <v>-122.15000000000003</v>
      </c>
      <c r="L18" s="7">
        <v>8</v>
      </c>
      <c r="M18" s="39" t="s">
        <v>49</v>
      </c>
      <c r="AA18" t="s">
        <v>19</v>
      </c>
      <c r="AB18" s="11">
        <v>7.64</v>
      </c>
    </row>
    <row r="19" spans="3:28" x14ac:dyDescent="0.3">
      <c r="C19" t="s">
        <v>8</v>
      </c>
      <c r="D19" t="s">
        <v>38</v>
      </c>
      <c r="E19" t="s">
        <v>22</v>
      </c>
      <c r="F19" s="40">
        <v>168</v>
      </c>
      <c r="G19" s="5">
        <v>84</v>
      </c>
      <c r="H19" s="46">
        <f>_xlfn.XLOOKUP(data[[#This Row],[Product]],products[Product],products[Cost per unit])</f>
        <v>9.77</v>
      </c>
      <c r="I19" s="5">
        <f>data[[#This Row],[Cost Per Unit]]*data[[#This Row],[Units]]</f>
        <v>820.68</v>
      </c>
      <c r="J19" s="5">
        <f>data[[#This Row],[Amount]]-data[[#This Row],[Total Cost ]]</f>
        <v>-652.67999999999995</v>
      </c>
      <c r="L19" s="7">
        <v>9</v>
      </c>
      <c r="M19" s="39" t="s">
        <v>46</v>
      </c>
      <c r="AA19" t="s">
        <v>20</v>
      </c>
      <c r="AB19" s="11">
        <v>10.62</v>
      </c>
    </row>
    <row r="20" spans="3:28" x14ac:dyDescent="0.3">
      <c r="C20" t="s">
        <v>5</v>
      </c>
      <c r="D20" t="s">
        <v>37</v>
      </c>
      <c r="E20" t="s">
        <v>31</v>
      </c>
      <c r="F20" s="40">
        <v>182</v>
      </c>
      <c r="G20" s="5">
        <v>48</v>
      </c>
      <c r="H20" s="46">
        <f>_xlfn.XLOOKUP(data[[#This Row],[Product]],products[Product],products[Cost per unit])</f>
        <v>5.79</v>
      </c>
      <c r="I20" s="5">
        <f>data[[#This Row],[Cost Per Unit]]*data[[#This Row],[Units]]</f>
        <v>277.92</v>
      </c>
      <c r="J20" s="5">
        <f>data[[#This Row],[Amount]]-data[[#This Row],[Total Cost ]]</f>
        <v>-95.920000000000016</v>
      </c>
      <c r="L20" s="7">
        <v>10</v>
      </c>
      <c r="M20" s="39" t="s">
        <v>47</v>
      </c>
      <c r="AA20" t="s">
        <v>21</v>
      </c>
      <c r="AB20" s="11">
        <v>9</v>
      </c>
    </row>
    <row r="21" spans="3:28" x14ac:dyDescent="0.3">
      <c r="C21" t="s">
        <v>2</v>
      </c>
      <c r="D21" t="s">
        <v>36</v>
      </c>
      <c r="E21" t="s">
        <v>17</v>
      </c>
      <c r="F21" s="40">
        <v>189</v>
      </c>
      <c r="G21" s="5">
        <v>48</v>
      </c>
      <c r="H21" s="46">
        <f>_xlfn.XLOOKUP(data[[#This Row],[Product]],products[Product],products[Cost per unit])</f>
        <v>3.11</v>
      </c>
      <c r="I21" s="5">
        <f>data[[#This Row],[Cost Per Unit]]*data[[#This Row],[Units]]</f>
        <v>149.28</v>
      </c>
      <c r="J21" s="5">
        <f>data[[#This Row],[Amount]]-data[[#This Row],[Total Cost ]]</f>
        <v>39.72</v>
      </c>
      <c r="AA21" t="s">
        <v>22</v>
      </c>
      <c r="AB21" s="11">
        <v>9.77</v>
      </c>
    </row>
    <row r="22" spans="3:28" x14ac:dyDescent="0.3">
      <c r="C22" t="s">
        <v>40</v>
      </c>
      <c r="D22" t="s">
        <v>36</v>
      </c>
      <c r="E22" t="s">
        <v>4</v>
      </c>
      <c r="F22" s="40">
        <v>217</v>
      </c>
      <c r="G22" s="5">
        <v>36</v>
      </c>
      <c r="H22" s="46">
        <f>_xlfn.XLOOKUP(data[[#This Row],[Product]],products[Product],products[Cost per unit])</f>
        <v>11.88</v>
      </c>
      <c r="I22" s="5">
        <f>data[[#This Row],[Cost Per Unit]]*data[[#This Row],[Units]]</f>
        <v>427.68</v>
      </c>
      <c r="J22" s="5">
        <f>data[[#This Row],[Amount]]-data[[#This Row],[Total Cost ]]</f>
        <v>-210.68</v>
      </c>
      <c r="AA22" t="s">
        <v>23</v>
      </c>
      <c r="AB22" s="11">
        <v>6.49</v>
      </c>
    </row>
    <row r="23" spans="3:28" x14ac:dyDescent="0.3">
      <c r="C23" t="s">
        <v>2</v>
      </c>
      <c r="D23" t="s">
        <v>37</v>
      </c>
      <c r="E23" t="s">
        <v>19</v>
      </c>
      <c r="F23" s="40">
        <v>238</v>
      </c>
      <c r="G23" s="5">
        <v>18</v>
      </c>
      <c r="H23" s="46">
        <f>_xlfn.XLOOKUP(data[[#This Row],[Product]],products[Product],products[Cost per unit])</f>
        <v>7.64</v>
      </c>
      <c r="I23" s="5">
        <f>data[[#This Row],[Cost Per Unit]]*data[[#This Row],[Units]]</f>
        <v>137.51999999999998</v>
      </c>
      <c r="J23" s="5">
        <f>data[[#This Row],[Amount]]-data[[#This Row],[Total Cost ]]</f>
        <v>100.48000000000002</v>
      </c>
      <c r="AA23" t="s">
        <v>24</v>
      </c>
      <c r="AB23" s="11">
        <v>4.97</v>
      </c>
    </row>
    <row r="24" spans="3:28" x14ac:dyDescent="0.3">
      <c r="C24" t="s">
        <v>10</v>
      </c>
      <c r="D24" t="s">
        <v>37</v>
      </c>
      <c r="E24" t="s">
        <v>21</v>
      </c>
      <c r="F24" s="40">
        <v>245</v>
      </c>
      <c r="G24" s="5">
        <v>288</v>
      </c>
      <c r="H24" s="46">
        <f>_xlfn.XLOOKUP(data[[#This Row],[Product]],products[Product],products[Cost per unit])</f>
        <v>9</v>
      </c>
      <c r="I24" s="5">
        <f>data[[#This Row],[Cost Per Unit]]*data[[#This Row],[Units]]</f>
        <v>2592</v>
      </c>
      <c r="J24" s="5">
        <f>data[[#This Row],[Amount]]-data[[#This Row],[Total Cost ]]</f>
        <v>-2347</v>
      </c>
      <c r="AA24" t="s">
        <v>25</v>
      </c>
      <c r="AB24" s="11">
        <v>13.15</v>
      </c>
    </row>
    <row r="25" spans="3:28" x14ac:dyDescent="0.3">
      <c r="C25" t="s">
        <v>2</v>
      </c>
      <c r="D25" t="s">
        <v>34</v>
      </c>
      <c r="E25" t="s">
        <v>13</v>
      </c>
      <c r="F25" s="40">
        <v>252</v>
      </c>
      <c r="G25" s="5">
        <v>54</v>
      </c>
      <c r="H25" s="46">
        <f>_xlfn.XLOOKUP(data[[#This Row],[Product]],products[Product],products[Cost per unit])</f>
        <v>9.33</v>
      </c>
      <c r="I25" s="5">
        <f>data[[#This Row],[Cost Per Unit]]*data[[#This Row],[Units]]</f>
        <v>503.82</v>
      </c>
      <c r="J25" s="5">
        <f>data[[#This Row],[Amount]]-data[[#This Row],[Total Cost ]]</f>
        <v>-251.82</v>
      </c>
      <c r="AA25" t="s">
        <v>26</v>
      </c>
      <c r="AB25" s="11">
        <v>5.6</v>
      </c>
    </row>
    <row r="26" spans="3:28" x14ac:dyDescent="0.3">
      <c r="C26" t="s">
        <v>9</v>
      </c>
      <c r="D26" t="s">
        <v>37</v>
      </c>
      <c r="E26" t="s">
        <v>4</v>
      </c>
      <c r="F26" s="40">
        <v>259</v>
      </c>
      <c r="G26" s="5">
        <v>207</v>
      </c>
      <c r="H26" s="46">
        <f>_xlfn.XLOOKUP(data[[#This Row],[Product]],products[Product],products[Cost per unit])</f>
        <v>11.88</v>
      </c>
      <c r="I26" s="5">
        <f>data[[#This Row],[Cost Per Unit]]*data[[#This Row],[Units]]</f>
        <v>2459.1600000000003</v>
      </c>
      <c r="J26" s="5">
        <f>data[[#This Row],[Amount]]-data[[#This Row],[Total Cost ]]</f>
        <v>-2200.1600000000003</v>
      </c>
      <c r="AA26" t="s">
        <v>27</v>
      </c>
      <c r="AB26" s="11">
        <v>16.73</v>
      </c>
    </row>
    <row r="27" spans="3:28" x14ac:dyDescent="0.3">
      <c r="C27" t="s">
        <v>7</v>
      </c>
      <c r="D27" t="s">
        <v>36</v>
      </c>
      <c r="E27" t="s">
        <v>32</v>
      </c>
      <c r="F27" s="40">
        <v>280</v>
      </c>
      <c r="G27" s="5">
        <v>87</v>
      </c>
      <c r="H27" s="46">
        <f>_xlfn.XLOOKUP(data[[#This Row],[Product]],products[Product],products[Cost per unit])</f>
        <v>8.65</v>
      </c>
      <c r="I27" s="5">
        <f>data[[#This Row],[Cost Per Unit]]*data[[#This Row],[Units]]</f>
        <v>752.55000000000007</v>
      </c>
      <c r="J27" s="5">
        <f>data[[#This Row],[Amount]]-data[[#This Row],[Total Cost ]]</f>
        <v>-472.55000000000007</v>
      </c>
      <c r="AA27" t="s">
        <v>28</v>
      </c>
      <c r="AB27" s="11">
        <v>10.38</v>
      </c>
    </row>
    <row r="28" spans="3:28" x14ac:dyDescent="0.3">
      <c r="C28" t="s">
        <v>41</v>
      </c>
      <c r="D28" t="s">
        <v>34</v>
      </c>
      <c r="E28" t="s">
        <v>22</v>
      </c>
      <c r="F28" s="40">
        <v>336</v>
      </c>
      <c r="G28" s="5">
        <v>144</v>
      </c>
      <c r="H28" s="46">
        <f>_xlfn.XLOOKUP(data[[#This Row],[Product]],products[Product],products[Cost per unit])</f>
        <v>9.77</v>
      </c>
      <c r="I28" s="5">
        <f>data[[#This Row],[Cost Per Unit]]*data[[#This Row],[Units]]</f>
        <v>1406.8799999999999</v>
      </c>
      <c r="J28" s="5">
        <f>data[[#This Row],[Amount]]-data[[#This Row],[Total Cost ]]</f>
        <v>-1070.8799999999999</v>
      </c>
      <c r="AA28" t="s">
        <v>29</v>
      </c>
      <c r="AB28" s="11">
        <v>7.16</v>
      </c>
    </row>
    <row r="29" spans="3:28" x14ac:dyDescent="0.3">
      <c r="C29" t="s">
        <v>8</v>
      </c>
      <c r="D29" t="s">
        <v>35</v>
      </c>
      <c r="E29" t="s">
        <v>33</v>
      </c>
      <c r="F29" s="40">
        <v>357</v>
      </c>
      <c r="G29" s="5">
        <v>126</v>
      </c>
      <c r="H29" s="46">
        <f>_xlfn.XLOOKUP(data[[#This Row],[Product]],products[Product],products[Cost per unit])</f>
        <v>12.37</v>
      </c>
      <c r="I29" s="5">
        <f>data[[#This Row],[Cost Per Unit]]*data[[#This Row],[Units]]</f>
        <v>1558.62</v>
      </c>
      <c r="J29" s="5">
        <f>data[[#This Row],[Amount]]-data[[#This Row],[Total Cost ]]</f>
        <v>-1201.6199999999999</v>
      </c>
      <c r="AA29" t="s">
        <v>30</v>
      </c>
      <c r="AB29" s="11">
        <v>14.49</v>
      </c>
    </row>
    <row r="30" spans="3:28" x14ac:dyDescent="0.3">
      <c r="C30" t="s">
        <v>5</v>
      </c>
      <c r="D30" t="s">
        <v>39</v>
      </c>
      <c r="E30" t="s">
        <v>18</v>
      </c>
      <c r="F30" s="40">
        <v>385</v>
      </c>
      <c r="G30" s="5">
        <v>249</v>
      </c>
      <c r="H30" s="46">
        <f>_xlfn.XLOOKUP(data[[#This Row],[Product]],products[Product],products[Cost per unit])</f>
        <v>6.47</v>
      </c>
      <c r="I30" s="5">
        <f>data[[#This Row],[Cost Per Unit]]*data[[#This Row],[Units]]</f>
        <v>1611.03</v>
      </c>
      <c r="J30" s="5">
        <f>data[[#This Row],[Amount]]-data[[#This Row],[Total Cost ]]</f>
        <v>-1226.03</v>
      </c>
      <c r="AA30" t="s">
        <v>31</v>
      </c>
      <c r="AB30" s="11">
        <v>5.79</v>
      </c>
    </row>
    <row r="31" spans="3:28" x14ac:dyDescent="0.3">
      <c r="C31" t="s">
        <v>8</v>
      </c>
      <c r="D31" t="s">
        <v>37</v>
      </c>
      <c r="E31" t="s">
        <v>21</v>
      </c>
      <c r="F31" s="40">
        <v>434</v>
      </c>
      <c r="G31" s="5">
        <v>87</v>
      </c>
      <c r="H31" s="46">
        <f>_xlfn.XLOOKUP(data[[#This Row],[Product]],products[Product],products[Cost per unit])</f>
        <v>9</v>
      </c>
      <c r="I31" s="5">
        <f>data[[#This Row],[Cost Per Unit]]*data[[#This Row],[Units]]</f>
        <v>783</v>
      </c>
      <c r="J31" s="5">
        <f>data[[#This Row],[Amount]]-data[[#This Row],[Total Cost ]]</f>
        <v>-349</v>
      </c>
      <c r="AA31" t="s">
        <v>32</v>
      </c>
      <c r="AB31" s="11">
        <v>8.65</v>
      </c>
    </row>
    <row r="32" spans="3:28" x14ac:dyDescent="0.3">
      <c r="C32" t="s">
        <v>6</v>
      </c>
      <c r="D32" t="s">
        <v>38</v>
      </c>
      <c r="E32" t="s">
        <v>25</v>
      </c>
      <c r="F32" s="40">
        <v>469</v>
      </c>
      <c r="G32" s="5">
        <v>75</v>
      </c>
      <c r="H32" s="46">
        <f>_xlfn.XLOOKUP(data[[#This Row],[Product]],products[Product],products[Cost per unit])</f>
        <v>13.15</v>
      </c>
      <c r="I32" s="5">
        <f>data[[#This Row],[Cost Per Unit]]*data[[#This Row],[Units]]</f>
        <v>986.25</v>
      </c>
      <c r="J32" s="5">
        <f>data[[#This Row],[Amount]]-data[[#This Row],[Total Cost ]]</f>
        <v>-517.25</v>
      </c>
      <c r="AA32" t="s">
        <v>33</v>
      </c>
      <c r="AB32" s="11">
        <v>12.37</v>
      </c>
    </row>
    <row r="33" spans="3:10" x14ac:dyDescent="0.3">
      <c r="C33" t="s">
        <v>5</v>
      </c>
      <c r="D33" t="s">
        <v>35</v>
      </c>
      <c r="E33" t="s">
        <v>22</v>
      </c>
      <c r="F33" s="40">
        <v>490</v>
      </c>
      <c r="G33" s="5">
        <v>84</v>
      </c>
      <c r="H33" s="46">
        <f>_xlfn.XLOOKUP(data[[#This Row],[Product]],products[Product],products[Cost per unit])</f>
        <v>9.77</v>
      </c>
      <c r="I33" s="5">
        <f>data[[#This Row],[Cost Per Unit]]*data[[#This Row],[Units]]</f>
        <v>820.68</v>
      </c>
      <c r="J33" s="5">
        <f>data[[#This Row],[Amount]]-data[[#This Row],[Total Cost ]]</f>
        <v>-330.67999999999995</v>
      </c>
    </row>
    <row r="34" spans="3:10" x14ac:dyDescent="0.3">
      <c r="C34" t="s">
        <v>6</v>
      </c>
      <c r="D34" t="s">
        <v>36</v>
      </c>
      <c r="E34" t="s">
        <v>21</v>
      </c>
      <c r="F34" s="40">
        <v>497</v>
      </c>
      <c r="G34" s="5">
        <v>63</v>
      </c>
      <c r="H34" s="46">
        <f>_xlfn.XLOOKUP(data[[#This Row],[Product]],products[Product],products[Cost per unit])</f>
        <v>9</v>
      </c>
      <c r="I34" s="5">
        <f>data[[#This Row],[Cost Per Unit]]*data[[#This Row],[Units]]</f>
        <v>567</v>
      </c>
      <c r="J34" s="5">
        <f>data[[#This Row],[Amount]]-data[[#This Row],[Total Cost ]]</f>
        <v>-70</v>
      </c>
    </row>
    <row r="35" spans="3:10" x14ac:dyDescent="0.3">
      <c r="C35" t="s">
        <v>5</v>
      </c>
      <c r="D35" t="s">
        <v>37</v>
      </c>
      <c r="E35" t="s">
        <v>22</v>
      </c>
      <c r="F35" s="40">
        <v>518</v>
      </c>
      <c r="G35" s="5">
        <v>75</v>
      </c>
      <c r="H35" s="46">
        <f>_xlfn.XLOOKUP(data[[#This Row],[Product]],products[Product],products[Cost per unit])</f>
        <v>9.77</v>
      </c>
      <c r="I35" s="5">
        <f>data[[#This Row],[Cost Per Unit]]*data[[#This Row],[Units]]</f>
        <v>732.75</v>
      </c>
      <c r="J35" s="5">
        <f>data[[#This Row],[Amount]]-data[[#This Row],[Total Cost ]]</f>
        <v>-214.75</v>
      </c>
    </row>
    <row r="36" spans="3:10" x14ac:dyDescent="0.3">
      <c r="C36" t="s">
        <v>6</v>
      </c>
      <c r="D36" t="s">
        <v>34</v>
      </c>
      <c r="E36" t="s">
        <v>4</v>
      </c>
      <c r="F36" s="40">
        <v>525</v>
      </c>
      <c r="G36" s="5">
        <v>48</v>
      </c>
      <c r="H36" s="46">
        <f>_xlfn.XLOOKUP(data[[#This Row],[Product]],products[Product],products[Cost per unit])</f>
        <v>11.88</v>
      </c>
      <c r="I36" s="5">
        <f>data[[#This Row],[Cost Per Unit]]*data[[#This Row],[Units]]</f>
        <v>570.24</v>
      </c>
      <c r="J36" s="5">
        <f>data[[#This Row],[Amount]]-data[[#This Row],[Total Cost ]]</f>
        <v>-45.240000000000009</v>
      </c>
    </row>
    <row r="37" spans="3:10" x14ac:dyDescent="0.3">
      <c r="C37" t="s">
        <v>2</v>
      </c>
      <c r="D37" t="s">
        <v>35</v>
      </c>
      <c r="E37" t="s">
        <v>19</v>
      </c>
      <c r="F37" s="40">
        <v>553</v>
      </c>
      <c r="G37" s="5">
        <v>15</v>
      </c>
      <c r="H37" s="46">
        <f>_xlfn.XLOOKUP(data[[#This Row],[Product]],products[Product],products[Cost per unit])</f>
        <v>7.64</v>
      </c>
      <c r="I37" s="5">
        <f>data[[#This Row],[Cost Per Unit]]*data[[#This Row],[Units]]</f>
        <v>114.6</v>
      </c>
      <c r="J37" s="5">
        <f>data[[#This Row],[Amount]]-data[[#This Row],[Total Cost ]]</f>
        <v>438.4</v>
      </c>
    </row>
    <row r="38" spans="3:10" x14ac:dyDescent="0.3">
      <c r="C38" t="s">
        <v>6</v>
      </c>
      <c r="D38" t="s">
        <v>37</v>
      </c>
      <c r="E38" t="s">
        <v>30</v>
      </c>
      <c r="F38" s="40">
        <v>560</v>
      </c>
      <c r="G38" s="5">
        <v>81</v>
      </c>
      <c r="H38" s="46">
        <f>_xlfn.XLOOKUP(data[[#This Row],[Product]],products[Product],products[Cost per unit])</f>
        <v>14.49</v>
      </c>
      <c r="I38" s="5">
        <f>data[[#This Row],[Cost Per Unit]]*data[[#This Row],[Units]]</f>
        <v>1173.69</v>
      </c>
      <c r="J38" s="5">
        <f>data[[#This Row],[Amount]]-data[[#This Row],[Total Cost ]]</f>
        <v>-613.69000000000005</v>
      </c>
    </row>
    <row r="39" spans="3:10" x14ac:dyDescent="0.3">
      <c r="C39" t="s">
        <v>10</v>
      </c>
      <c r="D39" t="s">
        <v>35</v>
      </c>
      <c r="E39" t="s">
        <v>21</v>
      </c>
      <c r="F39" s="40">
        <v>567</v>
      </c>
      <c r="G39" s="5">
        <v>228</v>
      </c>
      <c r="H39" s="46">
        <f>_xlfn.XLOOKUP(data[[#This Row],[Product]],products[Product],products[Cost per unit])</f>
        <v>9</v>
      </c>
      <c r="I39" s="5">
        <f>data[[#This Row],[Cost Per Unit]]*data[[#This Row],[Units]]</f>
        <v>2052</v>
      </c>
      <c r="J39" s="5">
        <f>data[[#This Row],[Amount]]-data[[#This Row],[Total Cost ]]</f>
        <v>-1485</v>
      </c>
    </row>
    <row r="40" spans="3:10" x14ac:dyDescent="0.3">
      <c r="C40" t="s">
        <v>40</v>
      </c>
      <c r="D40" t="s">
        <v>38</v>
      </c>
      <c r="E40" t="s">
        <v>26</v>
      </c>
      <c r="F40" s="40">
        <v>609</v>
      </c>
      <c r="G40" s="5">
        <v>87</v>
      </c>
      <c r="H40" s="46">
        <f>_xlfn.XLOOKUP(data[[#This Row],[Product]],products[Product],products[Cost per unit])</f>
        <v>5.6</v>
      </c>
      <c r="I40" s="5">
        <f>data[[#This Row],[Cost Per Unit]]*data[[#This Row],[Units]]</f>
        <v>487.2</v>
      </c>
      <c r="J40" s="5">
        <f>data[[#This Row],[Amount]]-data[[#This Row],[Total Cost ]]</f>
        <v>121.80000000000001</v>
      </c>
    </row>
    <row r="41" spans="3:10" x14ac:dyDescent="0.3">
      <c r="C41" t="s">
        <v>41</v>
      </c>
      <c r="D41" t="s">
        <v>35</v>
      </c>
      <c r="E41" t="s">
        <v>19</v>
      </c>
      <c r="F41" s="40">
        <v>609</v>
      </c>
      <c r="G41" s="5">
        <v>99</v>
      </c>
      <c r="H41" s="46">
        <f>_xlfn.XLOOKUP(data[[#This Row],[Product]],products[Product],products[Cost per unit])</f>
        <v>7.64</v>
      </c>
      <c r="I41" s="5">
        <f>data[[#This Row],[Cost Per Unit]]*data[[#This Row],[Units]]</f>
        <v>756.36</v>
      </c>
      <c r="J41" s="5">
        <f>data[[#This Row],[Amount]]-data[[#This Row],[Total Cost ]]</f>
        <v>-147.36000000000001</v>
      </c>
    </row>
    <row r="42" spans="3:10" x14ac:dyDescent="0.3">
      <c r="C42" t="s">
        <v>40</v>
      </c>
      <c r="D42" t="s">
        <v>38</v>
      </c>
      <c r="E42" t="s">
        <v>24</v>
      </c>
      <c r="F42" s="40">
        <v>623</v>
      </c>
      <c r="G42" s="5">
        <v>51</v>
      </c>
      <c r="H42" s="46">
        <f>_xlfn.XLOOKUP(data[[#This Row],[Product]],products[Product],products[Cost per unit])</f>
        <v>4.97</v>
      </c>
      <c r="I42" s="5">
        <f>data[[#This Row],[Cost Per Unit]]*data[[#This Row],[Units]]</f>
        <v>253.47</v>
      </c>
      <c r="J42" s="5">
        <f>data[[#This Row],[Amount]]-data[[#This Row],[Total Cost ]]</f>
        <v>369.53</v>
      </c>
    </row>
    <row r="43" spans="3:10" x14ac:dyDescent="0.3">
      <c r="C43" t="s">
        <v>2</v>
      </c>
      <c r="D43" t="s">
        <v>39</v>
      </c>
      <c r="E43" t="s">
        <v>23</v>
      </c>
      <c r="F43" s="40">
        <v>630</v>
      </c>
      <c r="G43" s="5">
        <v>36</v>
      </c>
      <c r="H43" s="46">
        <f>_xlfn.XLOOKUP(data[[#This Row],[Product]],products[Product],products[Cost per unit])</f>
        <v>6.49</v>
      </c>
      <c r="I43" s="5">
        <f>data[[#This Row],[Cost Per Unit]]*data[[#This Row],[Units]]</f>
        <v>233.64000000000001</v>
      </c>
      <c r="J43" s="5">
        <f>data[[#This Row],[Amount]]-data[[#This Row],[Total Cost ]]</f>
        <v>396.36</v>
      </c>
    </row>
    <row r="44" spans="3:10" x14ac:dyDescent="0.3">
      <c r="C44" t="s">
        <v>10</v>
      </c>
      <c r="D44" t="s">
        <v>34</v>
      </c>
      <c r="E44" t="s">
        <v>17</v>
      </c>
      <c r="F44" s="40">
        <v>700</v>
      </c>
      <c r="G44" s="5">
        <v>87</v>
      </c>
      <c r="H44" s="46">
        <f>_xlfn.XLOOKUP(data[[#This Row],[Product]],products[Product],products[Cost per unit])</f>
        <v>3.11</v>
      </c>
      <c r="I44" s="5">
        <f>data[[#This Row],[Cost Per Unit]]*data[[#This Row],[Units]]</f>
        <v>270.57</v>
      </c>
      <c r="J44" s="5">
        <f>data[[#This Row],[Amount]]-data[[#This Row],[Total Cost ]]</f>
        <v>429.43</v>
      </c>
    </row>
    <row r="45" spans="3:10" x14ac:dyDescent="0.3">
      <c r="C45" t="s">
        <v>9</v>
      </c>
      <c r="D45" t="s">
        <v>34</v>
      </c>
      <c r="E45" t="s">
        <v>17</v>
      </c>
      <c r="F45" s="40">
        <v>707</v>
      </c>
      <c r="G45" s="5">
        <v>174</v>
      </c>
      <c r="H45" s="46">
        <f>_xlfn.XLOOKUP(data[[#This Row],[Product]],products[Product],products[Cost per unit])</f>
        <v>3.11</v>
      </c>
      <c r="I45" s="5">
        <f>data[[#This Row],[Cost Per Unit]]*data[[#This Row],[Units]]</f>
        <v>541.14</v>
      </c>
      <c r="J45" s="5">
        <f>data[[#This Row],[Amount]]-data[[#This Row],[Total Cost ]]</f>
        <v>165.86</v>
      </c>
    </row>
    <row r="46" spans="3:10" x14ac:dyDescent="0.3">
      <c r="C46" t="s">
        <v>41</v>
      </c>
      <c r="D46" t="s">
        <v>37</v>
      </c>
      <c r="E46" t="s">
        <v>15</v>
      </c>
      <c r="F46" s="40">
        <v>714</v>
      </c>
      <c r="G46" s="5">
        <v>231</v>
      </c>
      <c r="H46" s="46">
        <f>_xlfn.XLOOKUP(data[[#This Row],[Product]],products[Product],products[Cost per unit])</f>
        <v>11.73</v>
      </c>
      <c r="I46" s="5">
        <f>data[[#This Row],[Cost Per Unit]]*data[[#This Row],[Units]]</f>
        <v>2709.63</v>
      </c>
      <c r="J46" s="5">
        <f>data[[#This Row],[Amount]]-data[[#This Row],[Total Cost ]]</f>
        <v>-1995.63</v>
      </c>
    </row>
    <row r="47" spans="3:10" x14ac:dyDescent="0.3">
      <c r="C47" t="s">
        <v>2</v>
      </c>
      <c r="D47" t="s">
        <v>36</v>
      </c>
      <c r="E47" t="s">
        <v>27</v>
      </c>
      <c r="F47" s="40">
        <v>798</v>
      </c>
      <c r="G47" s="5">
        <v>519</v>
      </c>
      <c r="H47" s="46">
        <f>_xlfn.XLOOKUP(data[[#This Row],[Product]],products[Product],products[Cost per unit])</f>
        <v>16.73</v>
      </c>
      <c r="I47" s="5">
        <f>data[[#This Row],[Cost Per Unit]]*data[[#This Row],[Units]]</f>
        <v>8682.8700000000008</v>
      </c>
      <c r="J47" s="5">
        <f>data[[#This Row],[Amount]]-data[[#This Row],[Total Cost ]]</f>
        <v>-7884.8700000000008</v>
      </c>
    </row>
    <row r="48" spans="3:10" x14ac:dyDescent="0.3">
      <c r="C48" t="s">
        <v>8</v>
      </c>
      <c r="D48" t="s">
        <v>38</v>
      </c>
      <c r="E48" t="s">
        <v>13</v>
      </c>
      <c r="F48" s="40">
        <v>819</v>
      </c>
      <c r="G48" s="5">
        <v>510</v>
      </c>
      <c r="H48" s="46">
        <f>_xlfn.XLOOKUP(data[[#This Row],[Product]],products[Product],products[Cost per unit])</f>
        <v>9.33</v>
      </c>
      <c r="I48" s="5">
        <f>data[[#This Row],[Cost Per Unit]]*data[[#This Row],[Units]]</f>
        <v>4758.3</v>
      </c>
      <c r="J48" s="5">
        <f>data[[#This Row],[Amount]]-data[[#This Row],[Total Cost ]]</f>
        <v>-3939.3</v>
      </c>
    </row>
    <row r="49" spans="3:10" x14ac:dyDescent="0.3">
      <c r="C49" t="s">
        <v>3</v>
      </c>
      <c r="D49" t="s">
        <v>35</v>
      </c>
      <c r="E49" t="s">
        <v>33</v>
      </c>
      <c r="F49" s="40">
        <v>819</v>
      </c>
      <c r="G49" s="5">
        <v>306</v>
      </c>
      <c r="H49" s="46">
        <f>_xlfn.XLOOKUP(data[[#This Row],[Product]],products[Product],products[Cost per unit])</f>
        <v>12.37</v>
      </c>
      <c r="I49" s="5">
        <f>data[[#This Row],[Cost Per Unit]]*data[[#This Row],[Units]]</f>
        <v>3785.22</v>
      </c>
      <c r="J49" s="5">
        <f>data[[#This Row],[Amount]]-data[[#This Row],[Total Cost ]]</f>
        <v>-2966.22</v>
      </c>
    </row>
    <row r="50" spans="3:10" x14ac:dyDescent="0.3">
      <c r="C50" t="s">
        <v>41</v>
      </c>
      <c r="D50" t="s">
        <v>35</v>
      </c>
      <c r="E50" t="s">
        <v>27</v>
      </c>
      <c r="F50" s="40">
        <v>847</v>
      </c>
      <c r="G50" s="5">
        <v>129</v>
      </c>
      <c r="H50" s="46">
        <f>_xlfn.XLOOKUP(data[[#This Row],[Product]],products[Product],products[Cost per unit])</f>
        <v>16.73</v>
      </c>
      <c r="I50" s="5">
        <f>data[[#This Row],[Cost Per Unit]]*data[[#This Row],[Units]]</f>
        <v>2158.17</v>
      </c>
      <c r="J50" s="5">
        <f>data[[#This Row],[Amount]]-data[[#This Row],[Total Cost ]]</f>
        <v>-1311.17</v>
      </c>
    </row>
    <row r="51" spans="3:10" x14ac:dyDescent="0.3">
      <c r="C51" t="s">
        <v>41</v>
      </c>
      <c r="D51" t="s">
        <v>36</v>
      </c>
      <c r="E51" t="s">
        <v>28</v>
      </c>
      <c r="F51" s="40">
        <v>854</v>
      </c>
      <c r="G51" s="5">
        <v>309</v>
      </c>
      <c r="H51" s="46">
        <f>_xlfn.XLOOKUP(data[[#This Row],[Product]],products[Product],products[Cost per unit])</f>
        <v>10.38</v>
      </c>
      <c r="I51" s="5">
        <f>data[[#This Row],[Cost Per Unit]]*data[[#This Row],[Units]]</f>
        <v>3207.42</v>
      </c>
      <c r="J51" s="5">
        <f>data[[#This Row],[Amount]]-data[[#This Row],[Total Cost ]]</f>
        <v>-2353.42</v>
      </c>
    </row>
    <row r="52" spans="3:10" x14ac:dyDescent="0.3">
      <c r="C52" t="s">
        <v>5</v>
      </c>
      <c r="D52" t="s">
        <v>34</v>
      </c>
      <c r="E52" t="s">
        <v>19</v>
      </c>
      <c r="F52" s="40">
        <v>861</v>
      </c>
      <c r="G52" s="5">
        <v>195</v>
      </c>
      <c r="H52" s="46">
        <f>_xlfn.XLOOKUP(data[[#This Row],[Product]],products[Product],products[Cost per unit])</f>
        <v>7.64</v>
      </c>
      <c r="I52" s="5">
        <f>data[[#This Row],[Cost Per Unit]]*data[[#This Row],[Units]]</f>
        <v>1489.8</v>
      </c>
      <c r="J52" s="5">
        <f>data[[#This Row],[Amount]]-data[[#This Row],[Total Cost ]]</f>
        <v>-628.79999999999995</v>
      </c>
    </row>
    <row r="53" spans="3:10" x14ac:dyDescent="0.3">
      <c r="C53" t="s">
        <v>6</v>
      </c>
      <c r="D53" t="s">
        <v>38</v>
      </c>
      <c r="E53" t="s">
        <v>16</v>
      </c>
      <c r="F53" s="40">
        <v>938</v>
      </c>
      <c r="G53" s="5">
        <v>6</v>
      </c>
      <c r="H53" s="46">
        <f>_xlfn.XLOOKUP(data[[#This Row],[Product]],products[Product],products[Cost per unit])</f>
        <v>8.7899999999999991</v>
      </c>
      <c r="I53" s="5">
        <f>data[[#This Row],[Cost Per Unit]]*data[[#This Row],[Units]]</f>
        <v>52.739999999999995</v>
      </c>
      <c r="J53" s="5">
        <f>data[[#This Row],[Amount]]-data[[#This Row],[Total Cost ]]</f>
        <v>885.26</v>
      </c>
    </row>
    <row r="54" spans="3:10" x14ac:dyDescent="0.3">
      <c r="C54" t="s">
        <v>9</v>
      </c>
      <c r="D54" t="s">
        <v>34</v>
      </c>
      <c r="E54" t="s">
        <v>16</v>
      </c>
      <c r="F54" s="40">
        <v>938</v>
      </c>
      <c r="G54" s="5">
        <v>189</v>
      </c>
      <c r="H54" s="46">
        <f>_xlfn.XLOOKUP(data[[#This Row],[Product]],products[Product],products[Cost per unit])</f>
        <v>8.7899999999999991</v>
      </c>
      <c r="I54" s="5">
        <f>data[[#This Row],[Cost Per Unit]]*data[[#This Row],[Units]]</f>
        <v>1661.31</v>
      </c>
      <c r="J54" s="5">
        <f>data[[#This Row],[Amount]]-data[[#This Row],[Total Cost ]]</f>
        <v>-723.31</v>
      </c>
    </row>
    <row r="55" spans="3:10" x14ac:dyDescent="0.3">
      <c r="C55" t="s">
        <v>3</v>
      </c>
      <c r="D55" t="s">
        <v>37</v>
      </c>
      <c r="E55" t="s">
        <v>4</v>
      </c>
      <c r="F55" s="40">
        <v>938</v>
      </c>
      <c r="G55" s="5">
        <v>366</v>
      </c>
      <c r="H55" s="46">
        <f>_xlfn.XLOOKUP(data[[#This Row],[Product]],products[Product],products[Cost per unit])</f>
        <v>11.88</v>
      </c>
      <c r="I55" s="5">
        <f>data[[#This Row],[Cost Per Unit]]*data[[#This Row],[Units]]</f>
        <v>4348.08</v>
      </c>
      <c r="J55" s="5">
        <f>data[[#This Row],[Amount]]-data[[#This Row],[Total Cost ]]</f>
        <v>-3410.08</v>
      </c>
    </row>
    <row r="56" spans="3:10" x14ac:dyDescent="0.3">
      <c r="C56" t="s">
        <v>10</v>
      </c>
      <c r="D56" t="s">
        <v>36</v>
      </c>
      <c r="E56" t="s">
        <v>13</v>
      </c>
      <c r="F56" s="40">
        <v>945</v>
      </c>
      <c r="G56" s="5">
        <v>75</v>
      </c>
      <c r="H56" s="46">
        <f>_xlfn.XLOOKUP(data[[#This Row],[Product]],products[Product],products[Cost per unit])</f>
        <v>9.33</v>
      </c>
      <c r="I56" s="5">
        <f>data[[#This Row],[Cost Per Unit]]*data[[#This Row],[Units]]</f>
        <v>699.75</v>
      </c>
      <c r="J56" s="5">
        <f>data[[#This Row],[Amount]]-data[[#This Row],[Total Cost ]]</f>
        <v>245.25</v>
      </c>
    </row>
    <row r="57" spans="3:10" x14ac:dyDescent="0.3">
      <c r="C57" t="s">
        <v>9</v>
      </c>
      <c r="D57" t="s">
        <v>35</v>
      </c>
      <c r="E57" t="s">
        <v>4</v>
      </c>
      <c r="F57" s="40">
        <v>959</v>
      </c>
      <c r="G57" s="5">
        <v>147</v>
      </c>
      <c r="H57" s="46">
        <f>_xlfn.XLOOKUP(data[[#This Row],[Product]],products[Product],products[Cost per unit])</f>
        <v>11.88</v>
      </c>
      <c r="I57" s="5">
        <f>data[[#This Row],[Cost Per Unit]]*data[[#This Row],[Units]]</f>
        <v>1746.3600000000001</v>
      </c>
      <c r="J57" s="5">
        <f>data[[#This Row],[Amount]]-data[[#This Row],[Total Cost ]]</f>
        <v>-787.36000000000013</v>
      </c>
    </row>
    <row r="58" spans="3:10" x14ac:dyDescent="0.3">
      <c r="C58" t="s">
        <v>6</v>
      </c>
      <c r="D58" t="s">
        <v>38</v>
      </c>
      <c r="E58" t="s">
        <v>33</v>
      </c>
      <c r="F58" s="40">
        <v>959</v>
      </c>
      <c r="G58" s="5">
        <v>135</v>
      </c>
      <c r="H58" s="46">
        <f>_xlfn.XLOOKUP(data[[#This Row],[Product]],products[Product],products[Cost per unit])</f>
        <v>12.37</v>
      </c>
      <c r="I58" s="5">
        <f>data[[#This Row],[Cost Per Unit]]*data[[#This Row],[Units]]</f>
        <v>1669.9499999999998</v>
      </c>
      <c r="J58" s="5">
        <f>data[[#This Row],[Amount]]-data[[#This Row],[Total Cost ]]</f>
        <v>-710.94999999999982</v>
      </c>
    </row>
    <row r="59" spans="3:10" x14ac:dyDescent="0.3">
      <c r="C59" t="s">
        <v>7</v>
      </c>
      <c r="D59" t="s">
        <v>39</v>
      </c>
      <c r="E59" t="s">
        <v>27</v>
      </c>
      <c r="F59" s="40">
        <v>966</v>
      </c>
      <c r="G59" s="5">
        <v>198</v>
      </c>
      <c r="H59" s="46">
        <f>_xlfn.XLOOKUP(data[[#This Row],[Product]],products[Product],products[Cost per unit])</f>
        <v>16.73</v>
      </c>
      <c r="I59" s="5">
        <f>data[[#This Row],[Cost Per Unit]]*data[[#This Row],[Units]]</f>
        <v>3312.54</v>
      </c>
      <c r="J59" s="5">
        <f>data[[#This Row],[Amount]]-data[[#This Row],[Total Cost ]]</f>
        <v>-2346.54</v>
      </c>
    </row>
    <row r="60" spans="3:10" x14ac:dyDescent="0.3">
      <c r="C60" t="s">
        <v>3</v>
      </c>
      <c r="D60" t="s">
        <v>36</v>
      </c>
      <c r="E60" t="s">
        <v>28</v>
      </c>
      <c r="F60" s="40">
        <v>973</v>
      </c>
      <c r="G60" s="5">
        <v>162</v>
      </c>
      <c r="H60" s="46">
        <f>_xlfn.XLOOKUP(data[[#This Row],[Product]],products[Product],products[Cost per unit])</f>
        <v>10.38</v>
      </c>
      <c r="I60" s="5">
        <f>data[[#This Row],[Cost Per Unit]]*data[[#This Row],[Units]]</f>
        <v>1681.5600000000002</v>
      </c>
      <c r="J60" s="5">
        <f>data[[#This Row],[Amount]]-data[[#This Row],[Total Cost ]]</f>
        <v>-708.56000000000017</v>
      </c>
    </row>
    <row r="61" spans="3:10" x14ac:dyDescent="0.3">
      <c r="C61" t="s">
        <v>2</v>
      </c>
      <c r="D61" t="s">
        <v>37</v>
      </c>
      <c r="E61" t="s">
        <v>14</v>
      </c>
      <c r="F61" s="40">
        <v>1057</v>
      </c>
      <c r="G61" s="5">
        <v>54</v>
      </c>
      <c r="H61" s="46">
        <f>_xlfn.XLOOKUP(data[[#This Row],[Product]],products[Product],products[Cost per unit])</f>
        <v>11.7</v>
      </c>
      <c r="I61" s="5">
        <f>data[[#This Row],[Cost Per Unit]]*data[[#This Row],[Units]]</f>
        <v>631.79999999999995</v>
      </c>
      <c r="J61" s="5">
        <f>data[[#This Row],[Amount]]-data[[#This Row],[Total Cost ]]</f>
        <v>425.20000000000005</v>
      </c>
    </row>
    <row r="62" spans="3:10" x14ac:dyDescent="0.3">
      <c r="C62" t="s">
        <v>6</v>
      </c>
      <c r="D62" t="s">
        <v>35</v>
      </c>
      <c r="E62" t="s">
        <v>20</v>
      </c>
      <c r="F62" s="40">
        <v>1071</v>
      </c>
      <c r="G62" s="5">
        <v>270</v>
      </c>
      <c r="H62" s="46">
        <f>_xlfn.XLOOKUP(data[[#This Row],[Product]],products[Product],products[Cost per unit])</f>
        <v>10.62</v>
      </c>
      <c r="I62" s="5">
        <f>data[[#This Row],[Cost Per Unit]]*data[[#This Row],[Units]]</f>
        <v>2867.3999999999996</v>
      </c>
      <c r="J62" s="5">
        <f>data[[#This Row],[Amount]]-data[[#This Row],[Total Cost ]]</f>
        <v>-1796.3999999999996</v>
      </c>
    </row>
    <row r="63" spans="3:10" x14ac:dyDescent="0.3">
      <c r="C63" t="s">
        <v>9</v>
      </c>
      <c r="D63" t="s">
        <v>37</v>
      </c>
      <c r="E63" t="s">
        <v>29</v>
      </c>
      <c r="F63" s="40">
        <v>1085</v>
      </c>
      <c r="G63" s="5">
        <v>273</v>
      </c>
      <c r="H63" s="46">
        <f>_xlfn.XLOOKUP(data[[#This Row],[Product]],products[Product],products[Cost per unit])</f>
        <v>7.16</v>
      </c>
      <c r="I63" s="5">
        <f>data[[#This Row],[Cost Per Unit]]*data[[#This Row],[Units]]</f>
        <v>1954.68</v>
      </c>
      <c r="J63" s="5">
        <f>data[[#This Row],[Amount]]-data[[#This Row],[Total Cost ]]</f>
        <v>-869.68000000000006</v>
      </c>
    </row>
    <row r="64" spans="3:10" x14ac:dyDescent="0.3">
      <c r="C64" t="s">
        <v>6</v>
      </c>
      <c r="D64" t="s">
        <v>38</v>
      </c>
      <c r="E64" t="s">
        <v>27</v>
      </c>
      <c r="F64" s="40">
        <v>1134</v>
      </c>
      <c r="G64" s="5">
        <v>282</v>
      </c>
      <c r="H64" s="46">
        <f>_xlfn.XLOOKUP(data[[#This Row],[Product]],products[Product],products[Cost per unit])</f>
        <v>16.73</v>
      </c>
      <c r="I64" s="5">
        <f>data[[#This Row],[Cost Per Unit]]*data[[#This Row],[Units]]</f>
        <v>4717.8599999999997</v>
      </c>
      <c r="J64" s="5">
        <f>data[[#This Row],[Amount]]-data[[#This Row],[Total Cost ]]</f>
        <v>-3583.8599999999997</v>
      </c>
    </row>
    <row r="65" spans="3:10" x14ac:dyDescent="0.3">
      <c r="C65" t="s">
        <v>41</v>
      </c>
      <c r="D65" t="s">
        <v>34</v>
      </c>
      <c r="E65" t="s">
        <v>16</v>
      </c>
      <c r="F65" s="40">
        <v>1274</v>
      </c>
      <c r="G65" s="5">
        <v>225</v>
      </c>
      <c r="H65" s="46">
        <f>_xlfn.XLOOKUP(data[[#This Row],[Product]],products[Product],products[Cost per unit])</f>
        <v>8.7899999999999991</v>
      </c>
      <c r="I65" s="5">
        <f>data[[#This Row],[Cost Per Unit]]*data[[#This Row],[Units]]</f>
        <v>1977.7499999999998</v>
      </c>
      <c r="J65" s="5">
        <f>data[[#This Row],[Amount]]-data[[#This Row],[Total Cost ]]</f>
        <v>-703.74999999999977</v>
      </c>
    </row>
    <row r="66" spans="3:10" x14ac:dyDescent="0.3">
      <c r="C66" t="s">
        <v>7</v>
      </c>
      <c r="D66" t="s">
        <v>38</v>
      </c>
      <c r="E66" t="s">
        <v>14</v>
      </c>
      <c r="F66" s="40">
        <v>1281</v>
      </c>
      <c r="G66" s="5">
        <v>75</v>
      </c>
      <c r="H66" s="46">
        <f>_xlfn.XLOOKUP(data[[#This Row],[Product]],products[Product],products[Cost per unit])</f>
        <v>11.7</v>
      </c>
      <c r="I66" s="5">
        <f>data[[#This Row],[Cost Per Unit]]*data[[#This Row],[Units]]</f>
        <v>877.5</v>
      </c>
      <c r="J66" s="5">
        <f>data[[#This Row],[Amount]]-data[[#This Row],[Total Cost ]]</f>
        <v>403.5</v>
      </c>
    </row>
    <row r="67" spans="3:10" x14ac:dyDescent="0.3">
      <c r="C67" t="s">
        <v>3</v>
      </c>
      <c r="D67" t="s">
        <v>36</v>
      </c>
      <c r="E67" t="s">
        <v>19</v>
      </c>
      <c r="F67" s="40">
        <v>1281</v>
      </c>
      <c r="G67" s="5">
        <v>18</v>
      </c>
      <c r="H67" s="46">
        <f>_xlfn.XLOOKUP(data[[#This Row],[Product]],products[Product],products[Cost per unit])</f>
        <v>7.64</v>
      </c>
      <c r="I67" s="5">
        <f>data[[#This Row],[Cost Per Unit]]*data[[#This Row],[Units]]</f>
        <v>137.51999999999998</v>
      </c>
      <c r="J67" s="5">
        <f>data[[#This Row],[Amount]]-data[[#This Row],[Total Cost ]]</f>
        <v>1143.48</v>
      </c>
    </row>
    <row r="68" spans="3:10" x14ac:dyDescent="0.3">
      <c r="C68" t="s">
        <v>6</v>
      </c>
      <c r="D68" t="s">
        <v>35</v>
      </c>
      <c r="E68" t="s">
        <v>4</v>
      </c>
      <c r="F68" s="40">
        <v>1302</v>
      </c>
      <c r="G68" s="5">
        <v>402</v>
      </c>
      <c r="H68" s="46">
        <f>_xlfn.XLOOKUP(data[[#This Row],[Product]],products[Product],products[Cost per unit])</f>
        <v>11.88</v>
      </c>
      <c r="I68" s="5">
        <f>data[[#This Row],[Cost Per Unit]]*data[[#This Row],[Units]]</f>
        <v>4775.76</v>
      </c>
      <c r="J68" s="5">
        <f>data[[#This Row],[Amount]]-data[[#This Row],[Total Cost ]]</f>
        <v>-3473.76</v>
      </c>
    </row>
    <row r="69" spans="3:10" x14ac:dyDescent="0.3">
      <c r="C69" t="s">
        <v>6</v>
      </c>
      <c r="D69" t="s">
        <v>36</v>
      </c>
      <c r="E69" t="s">
        <v>29</v>
      </c>
      <c r="F69" s="40">
        <v>1400</v>
      </c>
      <c r="G69" s="5">
        <v>135</v>
      </c>
      <c r="H69" s="46">
        <f>_xlfn.XLOOKUP(data[[#This Row],[Product]],products[Product],products[Cost per unit])</f>
        <v>7.16</v>
      </c>
      <c r="I69" s="5">
        <f>data[[#This Row],[Cost Per Unit]]*data[[#This Row],[Units]]</f>
        <v>966.6</v>
      </c>
      <c r="J69" s="5">
        <f>data[[#This Row],[Amount]]-data[[#This Row],[Total Cost ]]</f>
        <v>433.4</v>
      </c>
    </row>
    <row r="70" spans="3:10" x14ac:dyDescent="0.3">
      <c r="C70" t="s">
        <v>10</v>
      </c>
      <c r="D70" t="s">
        <v>36</v>
      </c>
      <c r="E70" t="s">
        <v>27</v>
      </c>
      <c r="F70" s="40">
        <v>1407</v>
      </c>
      <c r="G70" s="5">
        <v>72</v>
      </c>
      <c r="H70" s="46">
        <f>_xlfn.XLOOKUP(data[[#This Row],[Product]],products[Product],products[Cost per unit])</f>
        <v>16.73</v>
      </c>
      <c r="I70" s="5">
        <f>data[[#This Row],[Cost Per Unit]]*data[[#This Row],[Units]]</f>
        <v>1204.56</v>
      </c>
      <c r="J70" s="5">
        <f>data[[#This Row],[Amount]]-data[[#This Row],[Total Cost ]]</f>
        <v>202.44000000000005</v>
      </c>
    </row>
    <row r="71" spans="3:10" x14ac:dyDescent="0.3">
      <c r="C71" t="s">
        <v>10</v>
      </c>
      <c r="D71" t="s">
        <v>34</v>
      </c>
      <c r="E71" t="s">
        <v>25</v>
      </c>
      <c r="F71" s="40">
        <v>1428</v>
      </c>
      <c r="G71" s="5">
        <v>93</v>
      </c>
      <c r="H71" s="46">
        <f>_xlfn.XLOOKUP(data[[#This Row],[Product]],products[Product],products[Cost per unit])</f>
        <v>13.15</v>
      </c>
      <c r="I71" s="5">
        <f>data[[#This Row],[Cost Per Unit]]*data[[#This Row],[Units]]</f>
        <v>1222.95</v>
      </c>
      <c r="J71" s="5">
        <f>data[[#This Row],[Amount]]-data[[#This Row],[Total Cost ]]</f>
        <v>205.04999999999995</v>
      </c>
    </row>
    <row r="72" spans="3:10" x14ac:dyDescent="0.3">
      <c r="C72" t="s">
        <v>6</v>
      </c>
      <c r="D72" t="s">
        <v>34</v>
      </c>
      <c r="E72" t="s">
        <v>15</v>
      </c>
      <c r="F72" s="40">
        <v>1442</v>
      </c>
      <c r="G72" s="5">
        <v>15</v>
      </c>
      <c r="H72" s="46">
        <f>_xlfn.XLOOKUP(data[[#This Row],[Product]],products[Product],products[Cost per unit])</f>
        <v>11.73</v>
      </c>
      <c r="I72" s="5">
        <f>data[[#This Row],[Cost Per Unit]]*data[[#This Row],[Units]]</f>
        <v>175.95000000000002</v>
      </c>
      <c r="J72" s="5">
        <f>data[[#This Row],[Amount]]-data[[#This Row],[Total Cost ]]</f>
        <v>1266.05</v>
      </c>
    </row>
    <row r="73" spans="3:10" x14ac:dyDescent="0.3">
      <c r="C73" t="s">
        <v>41</v>
      </c>
      <c r="D73" t="s">
        <v>34</v>
      </c>
      <c r="E73" t="s">
        <v>17</v>
      </c>
      <c r="F73" s="40">
        <v>1463</v>
      </c>
      <c r="G73" s="5">
        <v>39</v>
      </c>
      <c r="H73" s="46">
        <f>_xlfn.XLOOKUP(data[[#This Row],[Product]],products[Product],products[Cost per unit])</f>
        <v>3.11</v>
      </c>
      <c r="I73" s="5">
        <f>data[[#This Row],[Cost Per Unit]]*data[[#This Row],[Units]]</f>
        <v>121.28999999999999</v>
      </c>
      <c r="J73" s="5">
        <f>data[[#This Row],[Amount]]-data[[#This Row],[Total Cost ]]</f>
        <v>1341.71</v>
      </c>
    </row>
    <row r="74" spans="3:10" x14ac:dyDescent="0.3">
      <c r="C74" t="s">
        <v>6</v>
      </c>
      <c r="D74" t="s">
        <v>37</v>
      </c>
      <c r="E74" t="s">
        <v>18</v>
      </c>
      <c r="F74" s="40">
        <v>1505</v>
      </c>
      <c r="G74" s="5">
        <v>102</v>
      </c>
      <c r="H74" s="46">
        <f>_xlfn.XLOOKUP(data[[#This Row],[Product]],products[Product],products[Cost per unit])</f>
        <v>6.47</v>
      </c>
      <c r="I74" s="5">
        <f>data[[#This Row],[Cost Per Unit]]*data[[#This Row],[Units]]</f>
        <v>659.93999999999994</v>
      </c>
      <c r="J74" s="5">
        <f>data[[#This Row],[Amount]]-data[[#This Row],[Total Cost ]]</f>
        <v>845.06000000000006</v>
      </c>
    </row>
    <row r="75" spans="3:10" x14ac:dyDescent="0.3">
      <c r="C75" t="s">
        <v>41</v>
      </c>
      <c r="D75" t="s">
        <v>37</v>
      </c>
      <c r="E75" t="s">
        <v>30</v>
      </c>
      <c r="F75" s="40">
        <v>1526</v>
      </c>
      <c r="G75" s="5">
        <v>240</v>
      </c>
      <c r="H75" s="46">
        <f>_xlfn.XLOOKUP(data[[#This Row],[Product]],products[Product],products[Cost per unit])</f>
        <v>14.49</v>
      </c>
      <c r="I75" s="5">
        <f>data[[#This Row],[Cost Per Unit]]*data[[#This Row],[Units]]</f>
        <v>3477.6</v>
      </c>
      <c r="J75" s="5">
        <f>data[[#This Row],[Amount]]-data[[#This Row],[Total Cost ]]</f>
        <v>-1951.6</v>
      </c>
    </row>
    <row r="76" spans="3:10" x14ac:dyDescent="0.3">
      <c r="C76" t="s">
        <v>5</v>
      </c>
      <c r="D76" t="s">
        <v>36</v>
      </c>
      <c r="E76" t="s">
        <v>30</v>
      </c>
      <c r="F76" s="40">
        <v>1526</v>
      </c>
      <c r="G76" s="5">
        <v>105</v>
      </c>
      <c r="H76" s="46">
        <f>_xlfn.XLOOKUP(data[[#This Row],[Product]],products[Product],products[Cost per unit])</f>
        <v>14.49</v>
      </c>
      <c r="I76" s="5">
        <f>data[[#This Row],[Cost Per Unit]]*data[[#This Row],[Units]]</f>
        <v>1521.45</v>
      </c>
      <c r="J76" s="5">
        <f>data[[#This Row],[Amount]]-data[[#This Row],[Total Cost ]]</f>
        <v>4.5499999999999545</v>
      </c>
    </row>
    <row r="77" spans="3:10" x14ac:dyDescent="0.3">
      <c r="C77" t="s">
        <v>8</v>
      </c>
      <c r="D77" t="s">
        <v>39</v>
      </c>
      <c r="E77" t="s">
        <v>26</v>
      </c>
      <c r="F77" s="40">
        <v>1561</v>
      </c>
      <c r="G77" s="5">
        <v>27</v>
      </c>
      <c r="H77" s="46">
        <f>_xlfn.XLOOKUP(data[[#This Row],[Product]],products[Product],products[Cost per unit])</f>
        <v>5.6</v>
      </c>
      <c r="I77" s="5">
        <f>data[[#This Row],[Cost Per Unit]]*data[[#This Row],[Units]]</f>
        <v>151.19999999999999</v>
      </c>
      <c r="J77" s="5">
        <f>data[[#This Row],[Amount]]-data[[#This Row],[Total Cost ]]</f>
        <v>1409.8</v>
      </c>
    </row>
    <row r="78" spans="3:10" x14ac:dyDescent="0.3">
      <c r="C78" t="s">
        <v>7</v>
      </c>
      <c r="D78" t="s">
        <v>34</v>
      </c>
      <c r="E78" t="s">
        <v>25</v>
      </c>
      <c r="F78" s="40">
        <v>1568</v>
      </c>
      <c r="G78" s="5">
        <v>96</v>
      </c>
      <c r="H78" s="46">
        <f>_xlfn.XLOOKUP(data[[#This Row],[Product]],products[Product],products[Cost per unit])</f>
        <v>13.15</v>
      </c>
      <c r="I78" s="5">
        <f>data[[#This Row],[Cost Per Unit]]*data[[#This Row],[Units]]</f>
        <v>1262.4000000000001</v>
      </c>
      <c r="J78" s="5">
        <f>data[[#This Row],[Amount]]-data[[#This Row],[Total Cost ]]</f>
        <v>305.59999999999991</v>
      </c>
    </row>
    <row r="79" spans="3:10" x14ac:dyDescent="0.3">
      <c r="C79" t="s">
        <v>2</v>
      </c>
      <c r="D79" t="s">
        <v>39</v>
      </c>
      <c r="E79" t="s">
        <v>22</v>
      </c>
      <c r="F79" s="40">
        <v>1568</v>
      </c>
      <c r="G79" s="5">
        <v>141</v>
      </c>
      <c r="H79" s="46">
        <f>_xlfn.XLOOKUP(data[[#This Row],[Product]],products[Product],products[Cost per unit])</f>
        <v>9.77</v>
      </c>
      <c r="I79" s="5">
        <f>data[[#This Row],[Cost Per Unit]]*data[[#This Row],[Units]]</f>
        <v>1377.57</v>
      </c>
      <c r="J79" s="5">
        <f>data[[#This Row],[Amount]]-data[[#This Row],[Total Cost ]]</f>
        <v>190.43000000000006</v>
      </c>
    </row>
    <row r="80" spans="3:10" x14ac:dyDescent="0.3">
      <c r="C80" t="s">
        <v>2</v>
      </c>
      <c r="D80" t="s">
        <v>35</v>
      </c>
      <c r="E80" t="s">
        <v>17</v>
      </c>
      <c r="F80" s="40">
        <v>1589</v>
      </c>
      <c r="G80" s="5">
        <v>303</v>
      </c>
      <c r="H80" s="46">
        <f>_xlfn.XLOOKUP(data[[#This Row],[Product]],products[Product],products[Cost per unit])</f>
        <v>3.11</v>
      </c>
      <c r="I80" s="5">
        <f>data[[#This Row],[Cost Per Unit]]*data[[#This Row],[Units]]</f>
        <v>942.32999999999993</v>
      </c>
      <c r="J80" s="5">
        <f>data[[#This Row],[Amount]]-data[[#This Row],[Total Cost ]]</f>
        <v>646.67000000000007</v>
      </c>
    </row>
    <row r="81" spans="3:10" x14ac:dyDescent="0.3">
      <c r="C81" t="s">
        <v>40</v>
      </c>
      <c r="D81" t="s">
        <v>35</v>
      </c>
      <c r="E81" t="s">
        <v>29</v>
      </c>
      <c r="F81" s="40">
        <v>1617</v>
      </c>
      <c r="G81" s="5">
        <v>126</v>
      </c>
      <c r="H81" s="46">
        <f>_xlfn.XLOOKUP(data[[#This Row],[Product]],products[Product],products[Cost per unit])</f>
        <v>7.16</v>
      </c>
      <c r="I81" s="5">
        <f>data[[#This Row],[Cost Per Unit]]*data[[#This Row],[Units]]</f>
        <v>902.16</v>
      </c>
      <c r="J81" s="5">
        <f>data[[#This Row],[Amount]]-data[[#This Row],[Total Cost ]]</f>
        <v>714.84</v>
      </c>
    </row>
    <row r="82" spans="3:10" x14ac:dyDescent="0.3">
      <c r="C82" t="s">
        <v>40</v>
      </c>
      <c r="D82" t="s">
        <v>37</v>
      </c>
      <c r="E82" t="s">
        <v>30</v>
      </c>
      <c r="F82" s="40">
        <v>1624</v>
      </c>
      <c r="G82" s="5">
        <v>114</v>
      </c>
      <c r="H82" s="46">
        <f>_xlfn.XLOOKUP(data[[#This Row],[Product]],products[Product],products[Cost per unit])</f>
        <v>14.49</v>
      </c>
      <c r="I82" s="5">
        <f>data[[#This Row],[Cost Per Unit]]*data[[#This Row],[Units]]</f>
        <v>1651.8600000000001</v>
      </c>
      <c r="J82" s="5">
        <f>data[[#This Row],[Amount]]-data[[#This Row],[Total Cost ]]</f>
        <v>-27.860000000000127</v>
      </c>
    </row>
    <row r="83" spans="3:10" x14ac:dyDescent="0.3">
      <c r="C83" t="s">
        <v>6</v>
      </c>
      <c r="D83" t="s">
        <v>39</v>
      </c>
      <c r="E83" t="s">
        <v>30</v>
      </c>
      <c r="F83" s="40">
        <v>1638</v>
      </c>
      <c r="G83" s="5">
        <v>63</v>
      </c>
      <c r="H83" s="46">
        <f>_xlfn.XLOOKUP(data[[#This Row],[Product]],products[Product],products[Cost per unit])</f>
        <v>14.49</v>
      </c>
      <c r="I83" s="5">
        <f>data[[#This Row],[Cost Per Unit]]*data[[#This Row],[Units]]</f>
        <v>912.87</v>
      </c>
      <c r="J83" s="5">
        <f>data[[#This Row],[Amount]]-data[[#This Row],[Total Cost ]]</f>
        <v>725.13</v>
      </c>
    </row>
    <row r="84" spans="3:10" x14ac:dyDescent="0.3">
      <c r="C84" t="s">
        <v>40</v>
      </c>
      <c r="D84" t="s">
        <v>35</v>
      </c>
      <c r="E84" t="s">
        <v>24</v>
      </c>
      <c r="F84" s="40">
        <v>1638</v>
      </c>
      <c r="G84" s="5">
        <v>48</v>
      </c>
      <c r="H84" s="46">
        <f>_xlfn.XLOOKUP(data[[#This Row],[Product]],products[Product],products[Cost per unit])</f>
        <v>4.97</v>
      </c>
      <c r="I84" s="5">
        <f>data[[#This Row],[Cost Per Unit]]*data[[#This Row],[Units]]</f>
        <v>238.56</v>
      </c>
      <c r="J84" s="5">
        <f>data[[#This Row],[Amount]]-data[[#This Row],[Total Cost ]]</f>
        <v>1399.44</v>
      </c>
    </row>
    <row r="85" spans="3:10" x14ac:dyDescent="0.3">
      <c r="C85" t="s">
        <v>5</v>
      </c>
      <c r="D85" t="s">
        <v>34</v>
      </c>
      <c r="E85" t="s">
        <v>33</v>
      </c>
      <c r="F85" s="40">
        <v>1652</v>
      </c>
      <c r="G85" s="5">
        <v>93</v>
      </c>
      <c r="H85" s="46">
        <f>_xlfn.XLOOKUP(data[[#This Row],[Product]],products[Product],products[Cost per unit])</f>
        <v>12.37</v>
      </c>
      <c r="I85" s="5">
        <f>data[[#This Row],[Cost Per Unit]]*data[[#This Row],[Units]]</f>
        <v>1150.4099999999999</v>
      </c>
      <c r="J85" s="5">
        <f>data[[#This Row],[Amount]]-data[[#This Row],[Total Cost ]]</f>
        <v>501.59000000000015</v>
      </c>
    </row>
    <row r="86" spans="3:10" x14ac:dyDescent="0.3">
      <c r="C86" t="s">
        <v>3</v>
      </c>
      <c r="D86" t="s">
        <v>39</v>
      </c>
      <c r="E86" t="s">
        <v>28</v>
      </c>
      <c r="F86" s="40">
        <v>1652</v>
      </c>
      <c r="G86" s="5">
        <v>102</v>
      </c>
      <c r="H86" s="46">
        <f>_xlfn.XLOOKUP(data[[#This Row],[Product]],products[Product],products[Cost per unit])</f>
        <v>10.38</v>
      </c>
      <c r="I86" s="5">
        <f>data[[#This Row],[Cost Per Unit]]*data[[#This Row],[Units]]</f>
        <v>1058.76</v>
      </c>
      <c r="J86" s="5">
        <f>data[[#This Row],[Amount]]-data[[#This Row],[Total Cost ]]</f>
        <v>593.24</v>
      </c>
    </row>
    <row r="87" spans="3:10" x14ac:dyDescent="0.3">
      <c r="C87" t="s">
        <v>8</v>
      </c>
      <c r="D87" t="s">
        <v>38</v>
      </c>
      <c r="E87" t="s">
        <v>23</v>
      </c>
      <c r="F87" s="40">
        <v>1701</v>
      </c>
      <c r="G87" s="5">
        <v>234</v>
      </c>
      <c r="H87" s="46">
        <f>_xlfn.XLOOKUP(data[[#This Row],[Product]],products[Product],products[Cost per unit])</f>
        <v>6.49</v>
      </c>
      <c r="I87" s="5">
        <f>data[[#This Row],[Cost Per Unit]]*data[[#This Row],[Units]]</f>
        <v>1518.66</v>
      </c>
      <c r="J87" s="5">
        <f>data[[#This Row],[Amount]]-data[[#This Row],[Total Cost ]]</f>
        <v>182.33999999999992</v>
      </c>
    </row>
    <row r="88" spans="3:10" x14ac:dyDescent="0.3">
      <c r="C88" t="s">
        <v>8</v>
      </c>
      <c r="D88" t="s">
        <v>37</v>
      </c>
      <c r="E88" t="s">
        <v>19</v>
      </c>
      <c r="F88" s="40">
        <v>1771</v>
      </c>
      <c r="G88" s="5">
        <v>204</v>
      </c>
      <c r="H88" s="46">
        <f>_xlfn.XLOOKUP(data[[#This Row],[Product]],products[Product],products[Cost per unit])</f>
        <v>7.64</v>
      </c>
      <c r="I88" s="5">
        <f>data[[#This Row],[Cost Per Unit]]*data[[#This Row],[Units]]</f>
        <v>1558.56</v>
      </c>
      <c r="J88" s="5">
        <f>data[[#This Row],[Amount]]-data[[#This Row],[Total Cost ]]</f>
        <v>212.44000000000005</v>
      </c>
    </row>
    <row r="89" spans="3:10" x14ac:dyDescent="0.3">
      <c r="C89" t="s">
        <v>7</v>
      </c>
      <c r="D89" t="s">
        <v>38</v>
      </c>
      <c r="E89" t="s">
        <v>18</v>
      </c>
      <c r="F89" s="40">
        <v>1778</v>
      </c>
      <c r="G89" s="5">
        <v>270</v>
      </c>
      <c r="H89" s="46">
        <f>_xlfn.XLOOKUP(data[[#This Row],[Product]],products[Product],products[Cost per unit])</f>
        <v>6.47</v>
      </c>
      <c r="I89" s="5">
        <f>data[[#This Row],[Cost Per Unit]]*data[[#This Row],[Units]]</f>
        <v>1746.8999999999999</v>
      </c>
      <c r="J89" s="5">
        <f>data[[#This Row],[Amount]]-data[[#This Row],[Total Cost ]]</f>
        <v>31.100000000000136</v>
      </c>
    </row>
    <row r="90" spans="3:10" x14ac:dyDescent="0.3">
      <c r="C90" t="s">
        <v>2</v>
      </c>
      <c r="D90" t="s">
        <v>39</v>
      </c>
      <c r="E90" t="s">
        <v>25</v>
      </c>
      <c r="F90" s="40">
        <v>1785</v>
      </c>
      <c r="G90" s="5">
        <v>462</v>
      </c>
      <c r="H90" s="46">
        <f>_xlfn.XLOOKUP(data[[#This Row],[Product]],products[Product],products[Cost per unit])</f>
        <v>13.15</v>
      </c>
      <c r="I90" s="5">
        <f>data[[#This Row],[Cost Per Unit]]*data[[#This Row],[Units]]</f>
        <v>6075.3</v>
      </c>
      <c r="J90" s="5">
        <f>data[[#This Row],[Amount]]-data[[#This Row],[Total Cost ]]</f>
        <v>-4290.3</v>
      </c>
    </row>
    <row r="91" spans="3:10" x14ac:dyDescent="0.3">
      <c r="C91" t="s">
        <v>8</v>
      </c>
      <c r="D91" t="s">
        <v>37</v>
      </c>
      <c r="E91" t="s">
        <v>22</v>
      </c>
      <c r="F91" s="40">
        <v>1890</v>
      </c>
      <c r="G91" s="5">
        <v>195</v>
      </c>
      <c r="H91" s="46">
        <f>_xlfn.XLOOKUP(data[[#This Row],[Product]],products[Product],products[Cost per unit])</f>
        <v>9.77</v>
      </c>
      <c r="I91" s="5">
        <f>data[[#This Row],[Cost Per Unit]]*data[[#This Row],[Units]]</f>
        <v>1905.1499999999999</v>
      </c>
      <c r="J91" s="5">
        <f>data[[#This Row],[Amount]]-data[[#This Row],[Total Cost ]]</f>
        <v>-15.149999999999864</v>
      </c>
    </row>
    <row r="92" spans="3:10" x14ac:dyDescent="0.3">
      <c r="C92" t="s">
        <v>6</v>
      </c>
      <c r="D92" t="s">
        <v>37</v>
      </c>
      <c r="E92" t="s">
        <v>16</v>
      </c>
      <c r="F92" s="40">
        <v>1904</v>
      </c>
      <c r="G92" s="5">
        <v>405</v>
      </c>
      <c r="H92" s="46">
        <f>_xlfn.XLOOKUP(data[[#This Row],[Product]],products[Product],products[Cost per unit])</f>
        <v>8.7899999999999991</v>
      </c>
      <c r="I92" s="5">
        <f>data[[#This Row],[Cost Per Unit]]*data[[#This Row],[Units]]</f>
        <v>3559.95</v>
      </c>
      <c r="J92" s="5">
        <f>data[[#This Row],[Amount]]-data[[#This Row],[Total Cost ]]</f>
        <v>-1655.9499999999998</v>
      </c>
    </row>
    <row r="93" spans="3:10" x14ac:dyDescent="0.3">
      <c r="C93" t="s">
        <v>41</v>
      </c>
      <c r="D93" t="s">
        <v>36</v>
      </c>
      <c r="E93" t="s">
        <v>19</v>
      </c>
      <c r="F93" s="40">
        <v>1925</v>
      </c>
      <c r="G93" s="5">
        <v>192</v>
      </c>
      <c r="H93" s="46">
        <f>_xlfn.XLOOKUP(data[[#This Row],[Product]],products[Product],products[Cost per unit])</f>
        <v>7.64</v>
      </c>
      <c r="I93" s="5">
        <f>data[[#This Row],[Cost Per Unit]]*data[[#This Row],[Units]]</f>
        <v>1466.8799999999999</v>
      </c>
      <c r="J93" s="5">
        <f>data[[#This Row],[Amount]]-data[[#This Row],[Total Cost ]]</f>
        <v>458.12000000000012</v>
      </c>
    </row>
    <row r="94" spans="3:10" x14ac:dyDescent="0.3">
      <c r="C94" t="s">
        <v>7</v>
      </c>
      <c r="D94" t="s">
        <v>34</v>
      </c>
      <c r="E94" t="s">
        <v>14</v>
      </c>
      <c r="F94" s="40">
        <v>1932</v>
      </c>
      <c r="G94" s="5">
        <v>369</v>
      </c>
      <c r="H94" s="46">
        <f>_xlfn.XLOOKUP(data[[#This Row],[Product]],products[Product],products[Cost per unit])</f>
        <v>11.7</v>
      </c>
      <c r="I94" s="5">
        <f>data[[#This Row],[Cost Per Unit]]*data[[#This Row],[Units]]</f>
        <v>4317.3</v>
      </c>
      <c r="J94" s="5">
        <f>data[[#This Row],[Amount]]-data[[#This Row],[Total Cost ]]</f>
        <v>-2385.3000000000002</v>
      </c>
    </row>
    <row r="95" spans="3:10" x14ac:dyDescent="0.3">
      <c r="C95" t="s">
        <v>10</v>
      </c>
      <c r="D95" t="s">
        <v>35</v>
      </c>
      <c r="E95" t="s">
        <v>20</v>
      </c>
      <c r="F95" s="40">
        <v>1974</v>
      </c>
      <c r="G95" s="5">
        <v>195</v>
      </c>
      <c r="H95" s="46">
        <f>_xlfn.XLOOKUP(data[[#This Row],[Product]],products[Product],products[Cost per unit])</f>
        <v>10.62</v>
      </c>
      <c r="I95" s="5">
        <f>data[[#This Row],[Cost Per Unit]]*data[[#This Row],[Units]]</f>
        <v>2070.8999999999996</v>
      </c>
      <c r="J95" s="5">
        <f>data[[#This Row],[Amount]]-data[[#This Row],[Total Cost ]]</f>
        <v>-96.899999999999636</v>
      </c>
    </row>
    <row r="96" spans="3:10" x14ac:dyDescent="0.3">
      <c r="C96" t="s">
        <v>40</v>
      </c>
      <c r="D96" t="s">
        <v>38</v>
      </c>
      <c r="E96" t="s">
        <v>31</v>
      </c>
      <c r="F96" s="40">
        <v>1988</v>
      </c>
      <c r="G96" s="5">
        <v>39</v>
      </c>
      <c r="H96" s="46">
        <f>_xlfn.XLOOKUP(data[[#This Row],[Product]],products[Product],products[Cost per unit])</f>
        <v>5.79</v>
      </c>
      <c r="I96" s="5">
        <f>data[[#This Row],[Cost Per Unit]]*data[[#This Row],[Units]]</f>
        <v>225.81</v>
      </c>
      <c r="J96" s="5">
        <f>data[[#This Row],[Amount]]-data[[#This Row],[Total Cost ]]</f>
        <v>1762.19</v>
      </c>
    </row>
    <row r="97" spans="3:10" x14ac:dyDescent="0.3">
      <c r="C97" t="s">
        <v>8</v>
      </c>
      <c r="D97" t="s">
        <v>34</v>
      </c>
      <c r="E97" t="s">
        <v>16</v>
      </c>
      <c r="F97" s="40">
        <v>2009</v>
      </c>
      <c r="G97" s="5">
        <v>219</v>
      </c>
      <c r="H97" s="46">
        <f>_xlfn.XLOOKUP(data[[#This Row],[Product]],products[Product],products[Cost per unit])</f>
        <v>8.7899999999999991</v>
      </c>
      <c r="I97" s="5">
        <f>data[[#This Row],[Cost Per Unit]]*data[[#This Row],[Units]]</f>
        <v>1925.0099999999998</v>
      </c>
      <c r="J97" s="5">
        <f>data[[#This Row],[Amount]]-data[[#This Row],[Total Cost ]]</f>
        <v>83.990000000000236</v>
      </c>
    </row>
    <row r="98" spans="3:10" x14ac:dyDescent="0.3">
      <c r="C98" t="s">
        <v>2</v>
      </c>
      <c r="D98" t="s">
        <v>39</v>
      </c>
      <c r="E98" t="s">
        <v>16</v>
      </c>
      <c r="F98" s="40">
        <v>2016</v>
      </c>
      <c r="G98" s="5">
        <v>117</v>
      </c>
      <c r="H98" s="46">
        <f>_xlfn.XLOOKUP(data[[#This Row],[Product]],products[Product],products[Cost per unit])</f>
        <v>8.7899999999999991</v>
      </c>
      <c r="I98" s="5">
        <f>data[[#This Row],[Cost Per Unit]]*data[[#This Row],[Units]]</f>
        <v>1028.4299999999998</v>
      </c>
      <c r="J98" s="5">
        <f>data[[#This Row],[Amount]]-data[[#This Row],[Total Cost ]]</f>
        <v>987.57000000000016</v>
      </c>
    </row>
    <row r="99" spans="3:10" x14ac:dyDescent="0.3">
      <c r="C99" t="s">
        <v>8</v>
      </c>
      <c r="D99" t="s">
        <v>35</v>
      </c>
      <c r="E99" t="s">
        <v>29</v>
      </c>
      <c r="F99" s="40">
        <v>2023</v>
      </c>
      <c r="G99" s="5">
        <v>168</v>
      </c>
      <c r="H99" s="46">
        <f>_xlfn.XLOOKUP(data[[#This Row],[Product]],products[Product],products[Cost per unit])</f>
        <v>7.16</v>
      </c>
      <c r="I99" s="5">
        <f>data[[#This Row],[Cost Per Unit]]*data[[#This Row],[Units]]</f>
        <v>1202.8800000000001</v>
      </c>
      <c r="J99" s="5">
        <f>data[[#This Row],[Amount]]-data[[#This Row],[Total Cost ]]</f>
        <v>820.11999999999989</v>
      </c>
    </row>
    <row r="100" spans="3:10" x14ac:dyDescent="0.3">
      <c r="C100" t="s">
        <v>3</v>
      </c>
      <c r="D100" t="s">
        <v>35</v>
      </c>
      <c r="E100" t="s">
        <v>23</v>
      </c>
      <c r="F100" s="40">
        <v>2023</v>
      </c>
      <c r="G100" s="5">
        <v>78</v>
      </c>
      <c r="H100" s="46">
        <f>_xlfn.XLOOKUP(data[[#This Row],[Product]],products[Product],products[Cost per unit])</f>
        <v>6.49</v>
      </c>
      <c r="I100" s="5">
        <f>data[[#This Row],[Cost Per Unit]]*data[[#This Row],[Units]]</f>
        <v>506.22</v>
      </c>
      <c r="J100" s="5">
        <f>data[[#This Row],[Amount]]-data[[#This Row],[Total Cost ]]</f>
        <v>1516.78</v>
      </c>
    </row>
    <row r="101" spans="3:10" x14ac:dyDescent="0.3">
      <c r="C101" t="s">
        <v>6</v>
      </c>
      <c r="D101" t="s">
        <v>39</v>
      </c>
      <c r="E101" t="s">
        <v>25</v>
      </c>
      <c r="F101" s="40">
        <v>2100</v>
      </c>
      <c r="G101" s="5">
        <v>414</v>
      </c>
      <c r="H101" s="46">
        <f>_xlfn.XLOOKUP(data[[#This Row],[Product]],products[Product],products[Cost per unit])</f>
        <v>13.15</v>
      </c>
      <c r="I101" s="5">
        <f>data[[#This Row],[Cost Per Unit]]*data[[#This Row],[Units]]</f>
        <v>5444.1</v>
      </c>
      <c r="J101" s="5">
        <f>data[[#This Row],[Amount]]-data[[#This Row],[Total Cost ]]</f>
        <v>-3344.1000000000004</v>
      </c>
    </row>
    <row r="102" spans="3:10" x14ac:dyDescent="0.3">
      <c r="C102" t="s">
        <v>3</v>
      </c>
      <c r="D102" t="s">
        <v>35</v>
      </c>
      <c r="E102" t="s">
        <v>29</v>
      </c>
      <c r="F102" s="40">
        <v>2114</v>
      </c>
      <c r="G102" s="5">
        <v>66</v>
      </c>
      <c r="H102" s="46">
        <f>_xlfn.XLOOKUP(data[[#This Row],[Product]],products[Product],products[Cost per unit])</f>
        <v>7.16</v>
      </c>
      <c r="I102" s="5">
        <f>data[[#This Row],[Cost Per Unit]]*data[[#This Row],[Units]]</f>
        <v>472.56</v>
      </c>
      <c r="J102" s="5">
        <f>data[[#This Row],[Amount]]-data[[#This Row],[Total Cost ]]</f>
        <v>1641.44</v>
      </c>
    </row>
    <row r="103" spans="3:10" x14ac:dyDescent="0.3">
      <c r="C103" t="s">
        <v>41</v>
      </c>
      <c r="D103" t="s">
        <v>35</v>
      </c>
      <c r="E103" t="s">
        <v>15</v>
      </c>
      <c r="F103" s="40">
        <v>2114</v>
      </c>
      <c r="G103" s="5">
        <v>186</v>
      </c>
      <c r="H103" s="46">
        <f>_xlfn.XLOOKUP(data[[#This Row],[Product]],products[Product],products[Cost per unit])</f>
        <v>11.73</v>
      </c>
      <c r="I103" s="5">
        <f>data[[#This Row],[Cost Per Unit]]*data[[#This Row],[Units]]</f>
        <v>2181.7800000000002</v>
      </c>
      <c r="J103" s="5">
        <f>data[[#This Row],[Amount]]-data[[#This Row],[Total Cost ]]</f>
        <v>-67.7800000000002</v>
      </c>
    </row>
    <row r="104" spans="3:10" x14ac:dyDescent="0.3">
      <c r="C104" t="s">
        <v>7</v>
      </c>
      <c r="D104" t="s">
        <v>35</v>
      </c>
      <c r="E104" t="s">
        <v>16</v>
      </c>
      <c r="F104" s="40">
        <v>2135</v>
      </c>
      <c r="G104" s="5">
        <v>27</v>
      </c>
      <c r="H104" s="46">
        <f>_xlfn.XLOOKUP(data[[#This Row],[Product]],products[Product],products[Cost per unit])</f>
        <v>8.7899999999999991</v>
      </c>
      <c r="I104" s="5">
        <f>data[[#This Row],[Cost Per Unit]]*data[[#This Row],[Units]]</f>
        <v>237.32999999999998</v>
      </c>
      <c r="J104" s="5">
        <f>data[[#This Row],[Amount]]-data[[#This Row],[Total Cost ]]</f>
        <v>1897.67</v>
      </c>
    </row>
    <row r="105" spans="3:10" x14ac:dyDescent="0.3">
      <c r="C105" t="s">
        <v>9</v>
      </c>
      <c r="D105" t="s">
        <v>36</v>
      </c>
      <c r="E105" t="s">
        <v>25</v>
      </c>
      <c r="F105" s="40">
        <v>2142</v>
      </c>
      <c r="G105" s="5">
        <v>114</v>
      </c>
      <c r="H105" s="46">
        <f>_xlfn.XLOOKUP(data[[#This Row],[Product]],products[Product],products[Cost per unit])</f>
        <v>13.15</v>
      </c>
      <c r="I105" s="5">
        <f>data[[#This Row],[Cost Per Unit]]*data[[#This Row],[Units]]</f>
        <v>1499.1000000000001</v>
      </c>
      <c r="J105" s="5">
        <f>data[[#This Row],[Amount]]-data[[#This Row],[Total Cost ]]</f>
        <v>642.89999999999986</v>
      </c>
    </row>
    <row r="106" spans="3:10" x14ac:dyDescent="0.3">
      <c r="C106" t="s">
        <v>7</v>
      </c>
      <c r="D106" t="s">
        <v>36</v>
      </c>
      <c r="E106" t="s">
        <v>31</v>
      </c>
      <c r="F106" s="40">
        <v>2149</v>
      </c>
      <c r="G106" s="5">
        <v>117</v>
      </c>
      <c r="H106" s="46">
        <f>_xlfn.XLOOKUP(data[[#This Row],[Product]],products[Product],products[Cost per unit])</f>
        <v>5.79</v>
      </c>
      <c r="I106" s="5">
        <f>data[[#This Row],[Cost Per Unit]]*data[[#This Row],[Units]]</f>
        <v>677.43</v>
      </c>
      <c r="J106" s="5">
        <f>data[[#This Row],[Amount]]-data[[#This Row],[Total Cost ]]</f>
        <v>1471.5700000000002</v>
      </c>
    </row>
    <row r="107" spans="3:10" x14ac:dyDescent="0.3">
      <c r="C107" t="s">
        <v>10</v>
      </c>
      <c r="D107" t="s">
        <v>38</v>
      </c>
      <c r="E107" t="s">
        <v>22</v>
      </c>
      <c r="F107" s="40">
        <v>2205</v>
      </c>
      <c r="G107" s="5">
        <v>141</v>
      </c>
      <c r="H107" s="46">
        <f>_xlfn.XLOOKUP(data[[#This Row],[Product]],products[Product],products[Cost per unit])</f>
        <v>9.77</v>
      </c>
      <c r="I107" s="5">
        <f>data[[#This Row],[Cost Per Unit]]*data[[#This Row],[Units]]</f>
        <v>1377.57</v>
      </c>
      <c r="J107" s="5">
        <f>data[[#This Row],[Amount]]-data[[#This Row],[Total Cost ]]</f>
        <v>827.43000000000006</v>
      </c>
    </row>
    <row r="108" spans="3:10" x14ac:dyDescent="0.3">
      <c r="C108" t="s">
        <v>7</v>
      </c>
      <c r="D108" t="s">
        <v>34</v>
      </c>
      <c r="E108" t="s">
        <v>20</v>
      </c>
      <c r="F108" s="40">
        <v>2205</v>
      </c>
      <c r="G108" s="5">
        <v>138</v>
      </c>
      <c r="H108" s="46">
        <f>_xlfn.XLOOKUP(data[[#This Row],[Product]],products[Product],products[Cost per unit])</f>
        <v>10.62</v>
      </c>
      <c r="I108" s="5">
        <f>data[[#This Row],[Cost Per Unit]]*data[[#This Row],[Units]]</f>
        <v>1465.56</v>
      </c>
      <c r="J108" s="5">
        <f>data[[#This Row],[Amount]]-data[[#This Row],[Total Cost ]]</f>
        <v>739.44</v>
      </c>
    </row>
    <row r="109" spans="3:10" x14ac:dyDescent="0.3">
      <c r="C109" t="s">
        <v>3</v>
      </c>
      <c r="D109" t="s">
        <v>34</v>
      </c>
      <c r="E109" t="s">
        <v>23</v>
      </c>
      <c r="F109" s="40">
        <v>2212</v>
      </c>
      <c r="G109" s="5">
        <v>117</v>
      </c>
      <c r="H109" s="46">
        <f>_xlfn.XLOOKUP(data[[#This Row],[Product]],products[Product],products[Cost per unit])</f>
        <v>6.49</v>
      </c>
      <c r="I109" s="5">
        <f>data[[#This Row],[Cost Per Unit]]*data[[#This Row],[Units]]</f>
        <v>759.33</v>
      </c>
      <c r="J109" s="5">
        <f>data[[#This Row],[Amount]]-data[[#This Row],[Total Cost ]]</f>
        <v>1452.67</v>
      </c>
    </row>
    <row r="110" spans="3:10" x14ac:dyDescent="0.3">
      <c r="C110" t="s">
        <v>6</v>
      </c>
      <c r="D110" t="s">
        <v>34</v>
      </c>
      <c r="E110" t="s">
        <v>16</v>
      </c>
      <c r="F110" s="40">
        <v>2219</v>
      </c>
      <c r="G110" s="5">
        <v>75</v>
      </c>
      <c r="H110" s="46">
        <f>_xlfn.XLOOKUP(data[[#This Row],[Product]],products[Product],products[Cost per unit])</f>
        <v>8.7899999999999991</v>
      </c>
      <c r="I110" s="5">
        <f>data[[#This Row],[Cost Per Unit]]*data[[#This Row],[Units]]</f>
        <v>659.24999999999989</v>
      </c>
      <c r="J110" s="5">
        <f>data[[#This Row],[Amount]]-data[[#This Row],[Total Cost ]]</f>
        <v>1559.75</v>
      </c>
    </row>
    <row r="111" spans="3:10" x14ac:dyDescent="0.3">
      <c r="C111" t="s">
        <v>7</v>
      </c>
      <c r="D111" t="s">
        <v>34</v>
      </c>
      <c r="E111" t="s">
        <v>33</v>
      </c>
      <c r="F111" s="40">
        <v>2226</v>
      </c>
      <c r="G111" s="5">
        <v>48</v>
      </c>
      <c r="H111" s="46">
        <f>_xlfn.XLOOKUP(data[[#This Row],[Product]],products[Product],products[Cost per unit])</f>
        <v>12.37</v>
      </c>
      <c r="I111" s="5">
        <f>data[[#This Row],[Cost Per Unit]]*data[[#This Row],[Units]]</f>
        <v>593.76</v>
      </c>
      <c r="J111" s="5">
        <f>data[[#This Row],[Amount]]-data[[#This Row],[Total Cost ]]</f>
        <v>1632.24</v>
      </c>
    </row>
    <row r="112" spans="3:10" x14ac:dyDescent="0.3">
      <c r="C112" t="s">
        <v>8</v>
      </c>
      <c r="D112" t="s">
        <v>38</v>
      </c>
      <c r="E112" t="s">
        <v>27</v>
      </c>
      <c r="F112" s="40">
        <v>2268</v>
      </c>
      <c r="G112" s="5">
        <v>63</v>
      </c>
      <c r="H112" s="46">
        <f>_xlfn.XLOOKUP(data[[#This Row],[Product]],products[Product],products[Cost per unit])</f>
        <v>16.73</v>
      </c>
      <c r="I112" s="5">
        <f>data[[#This Row],[Cost Per Unit]]*data[[#This Row],[Units]]</f>
        <v>1053.99</v>
      </c>
      <c r="J112" s="5">
        <f>data[[#This Row],[Amount]]-data[[#This Row],[Total Cost ]]</f>
        <v>1214.01</v>
      </c>
    </row>
    <row r="113" spans="3:10" x14ac:dyDescent="0.3">
      <c r="C113" t="s">
        <v>40</v>
      </c>
      <c r="D113" t="s">
        <v>35</v>
      </c>
      <c r="E113" t="s">
        <v>30</v>
      </c>
      <c r="F113" s="40">
        <v>2275</v>
      </c>
      <c r="G113" s="5">
        <v>447</v>
      </c>
      <c r="H113" s="46">
        <f>_xlfn.XLOOKUP(data[[#This Row],[Product]],products[Product],products[Cost per unit])</f>
        <v>14.49</v>
      </c>
      <c r="I113" s="5">
        <f>data[[#This Row],[Cost Per Unit]]*data[[#This Row],[Units]]</f>
        <v>6477.03</v>
      </c>
      <c r="J113" s="5">
        <f>data[[#This Row],[Amount]]-data[[#This Row],[Total Cost ]]</f>
        <v>-4202.03</v>
      </c>
    </row>
    <row r="114" spans="3:10" x14ac:dyDescent="0.3">
      <c r="C114" t="s">
        <v>40</v>
      </c>
      <c r="D114" t="s">
        <v>34</v>
      </c>
      <c r="E114" t="s">
        <v>27</v>
      </c>
      <c r="F114" s="40">
        <v>2289</v>
      </c>
      <c r="G114" s="5">
        <v>135</v>
      </c>
      <c r="H114" s="46">
        <f>_xlfn.XLOOKUP(data[[#This Row],[Product]],products[Product],products[Cost per unit])</f>
        <v>16.73</v>
      </c>
      <c r="I114" s="5">
        <f>data[[#This Row],[Cost Per Unit]]*data[[#This Row],[Units]]</f>
        <v>2258.5500000000002</v>
      </c>
      <c r="J114" s="5">
        <f>data[[#This Row],[Amount]]-data[[#This Row],[Total Cost ]]</f>
        <v>30.449999999999818</v>
      </c>
    </row>
    <row r="115" spans="3:10" x14ac:dyDescent="0.3">
      <c r="C115" t="s">
        <v>10</v>
      </c>
      <c r="D115" t="s">
        <v>36</v>
      </c>
      <c r="E115" t="s">
        <v>23</v>
      </c>
      <c r="F115" s="40">
        <v>2317</v>
      </c>
      <c r="G115" s="5">
        <v>261</v>
      </c>
      <c r="H115" s="46">
        <f>_xlfn.XLOOKUP(data[[#This Row],[Product]],products[Product],products[Cost per unit])</f>
        <v>6.49</v>
      </c>
      <c r="I115" s="5">
        <f>data[[#This Row],[Cost Per Unit]]*data[[#This Row],[Units]]</f>
        <v>1693.89</v>
      </c>
      <c r="J115" s="5">
        <f>data[[#This Row],[Amount]]-data[[#This Row],[Total Cost ]]</f>
        <v>623.1099999999999</v>
      </c>
    </row>
    <row r="116" spans="3:10" x14ac:dyDescent="0.3">
      <c r="C116" t="s">
        <v>6</v>
      </c>
      <c r="D116" t="s">
        <v>38</v>
      </c>
      <c r="E116" t="s">
        <v>13</v>
      </c>
      <c r="F116" s="40">
        <v>2317</v>
      </c>
      <c r="G116" s="5">
        <v>123</v>
      </c>
      <c r="H116" s="46">
        <f>_xlfn.XLOOKUP(data[[#This Row],[Product]],products[Product],products[Cost per unit])</f>
        <v>9.33</v>
      </c>
      <c r="I116" s="5">
        <f>data[[#This Row],[Cost Per Unit]]*data[[#This Row],[Units]]</f>
        <v>1147.5899999999999</v>
      </c>
      <c r="J116" s="5">
        <f>data[[#This Row],[Amount]]-data[[#This Row],[Total Cost ]]</f>
        <v>1169.4100000000001</v>
      </c>
    </row>
    <row r="117" spans="3:10" x14ac:dyDescent="0.3">
      <c r="C117" t="s">
        <v>41</v>
      </c>
      <c r="D117" t="s">
        <v>37</v>
      </c>
      <c r="E117" t="s">
        <v>26</v>
      </c>
      <c r="F117" s="40">
        <v>2324</v>
      </c>
      <c r="G117" s="5">
        <v>177</v>
      </c>
      <c r="H117" s="46">
        <f>_xlfn.XLOOKUP(data[[#This Row],[Product]],products[Product],products[Cost per unit])</f>
        <v>5.6</v>
      </c>
      <c r="I117" s="5">
        <f>data[[#This Row],[Cost Per Unit]]*data[[#This Row],[Units]]</f>
        <v>991.19999999999993</v>
      </c>
      <c r="J117" s="5">
        <f>data[[#This Row],[Amount]]-data[[#This Row],[Total Cost ]]</f>
        <v>1332.8000000000002</v>
      </c>
    </row>
    <row r="118" spans="3:10" x14ac:dyDescent="0.3">
      <c r="C118" t="s">
        <v>9</v>
      </c>
      <c r="D118" t="s">
        <v>38</v>
      </c>
      <c r="E118" t="s">
        <v>17</v>
      </c>
      <c r="F118" s="40">
        <v>2408</v>
      </c>
      <c r="G118" s="5">
        <v>9</v>
      </c>
      <c r="H118" s="46">
        <f>_xlfn.XLOOKUP(data[[#This Row],[Product]],products[Product],products[Cost per unit])</f>
        <v>3.11</v>
      </c>
      <c r="I118" s="5">
        <f>data[[#This Row],[Cost Per Unit]]*data[[#This Row],[Units]]</f>
        <v>27.99</v>
      </c>
      <c r="J118" s="5">
        <f>data[[#This Row],[Amount]]-data[[#This Row],[Total Cost ]]</f>
        <v>2380.0100000000002</v>
      </c>
    </row>
    <row r="119" spans="3:10" x14ac:dyDescent="0.3">
      <c r="C119" t="s">
        <v>3</v>
      </c>
      <c r="D119" t="s">
        <v>35</v>
      </c>
      <c r="E119" t="s">
        <v>14</v>
      </c>
      <c r="F119" s="40">
        <v>2415</v>
      </c>
      <c r="G119" s="5">
        <v>255</v>
      </c>
      <c r="H119" s="46">
        <f>_xlfn.XLOOKUP(data[[#This Row],[Product]],products[Product],products[Cost per unit])</f>
        <v>11.7</v>
      </c>
      <c r="I119" s="5">
        <f>data[[#This Row],[Cost Per Unit]]*data[[#This Row],[Units]]</f>
        <v>2983.5</v>
      </c>
      <c r="J119" s="5">
        <f>data[[#This Row],[Amount]]-data[[#This Row],[Total Cost ]]</f>
        <v>-568.5</v>
      </c>
    </row>
    <row r="120" spans="3:10" x14ac:dyDescent="0.3">
      <c r="C120" t="s">
        <v>5</v>
      </c>
      <c r="D120" t="s">
        <v>35</v>
      </c>
      <c r="E120" t="s">
        <v>18</v>
      </c>
      <c r="F120" s="40">
        <v>2415</v>
      </c>
      <c r="G120" s="5">
        <v>15</v>
      </c>
      <c r="H120" s="46">
        <f>_xlfn.XLOOKUP(data[[#This Row],[Product]],products[Product],products[Cost per unit])</f>
        <v>6.47</v>
      </c>
      <c r="I120" s="5">
        <f>data[[#This Row],[Cost Per Unit]]*data[[#This Row],[Units]]</f>
        <v>97.05</v>
      </c>
      <c r="J120" s="5">
        <f>data[[#This Row],[Amount]]-data[[#This Row],[Total Cost ]]</f>
        <v>2317.9499999999998</v>
      </c>
    </row>
    <row r="121" spans="3:10" x14ac:dyDescent="0.3">
      <c r="C121" t="s">
        <v>9</v>
      </c>
      <c r="D121" t="s">
        <v>35</v>
      </c>
      <c r="E121" t="s">
        <v>27</v>
      </c>
      <c r="F121" s="40">
        <v>2429</v>
      </c>
      <c r="G121" s="5">
        <v>144</v>
      </c>
      <c r="H121" s="46">
        <f>_xlfn.XLOOKUP(data[[#This Row],[Product]],products[Product],products[Cost per unit])</f>
        <v>16.73</v>
      </c>
      <c r="I121" s="5">
        <f>data[[#This Row],[Cost Per Unit]]*data[[#This Row],[Units]]</f>
        <v>2409.12</v>
      </c>
      <c r="J121" s="5">
        <f>data[[#This Row],[Amount]]-data[[#This Row],[Total Cost ]]</f>
        <v>19.880000000000109</v>
      </c>
    </row>
    <row r="122" spans="3:10" x14ac:dyDescent="0.3">
      <c r="C122" t="s">
        <v>9</v>
      </c>
      <c r="D122" t="s">
        <v>38</v>
      </c>
      <c r="E122" t="s">
        <v>26</v>
      </c>
      <c r="F122" s="40">
        <v>2436</v>
      </c>
      <c r="G122" s="5">
        <v>99</v>
      </c>
      <c r="H122" s="46">
        <f>_xlfn.XLOOKUP(data[[#This Row],[Product]],products[Product],products[Cost per unit])</f>
        <v>5.6</v>
      </c>
      <c r="I122" s="5">
        <f>data[[#This Row],[Cost Per Unit]]*data[[#This Row],[Units]]</f>
        <v>554.4</v>
      </c>
      <c r="J122" s="5">
        <f>data[[#This Row],[Amount]]-data[[#This Row],[Total Cost ]]</f>
        <v>1881.6</v>
      </c>
    </row>
    <row r="123" spans="3:10" x14ac:dyDescent="0.3">
      <c r="C123" t="s">
        <v>3</v>
      </c>
      <c r="D123" t="s">
        <v>35</v>
      </c>
      <c r="E123" t="s">
        <v>25</v>
      </c>
      <c r="F123" s="40">
        <v>2464</v>
      </c>
      <c r="G123" s="5">
        <v>234</v>
      </c>
      <c r="H123" s="46">
        <f>_xlfn.XLOOKUP(data[[#This Row],[Product]],products[Product],products[Cost per unit])</f>
        <v>13.15</v>
      </c>
      <c r="I123" s="5">
        <f>data[[#This Row],[Cost Per Unit]]*data[[#This Row],[Units]]</f>
        <v>3077.1</v>
      </c>
      <c r="J123" s="5">
        <f>data[[#This Row],[Amount]]-data[[#This Row],[Total Cost ]]</f>
        <v>-613.09999999999991</v>
      </c>
    </row>
    <row r="124" spans="3:10" x14ac:dyDescent="0.3">
      <c r="C124" t="s">
        <v>10</v>
      </c>
      <c r="D124" t="s">
        <v>36</v>
      </c>
      <c r="E124" t="s">
        <v>29</v>
      </c>
      <c r="F124" s="40">
        <v>2471</v>
      </c>
      <c r="G124" s="5">
        <v>342</v>
      </c>
      <c r="H124" s="46">
        <f>_xlfn.XLOOKUP(data[[#This Row],[Product]],products[Product],products[Cost per unit])</f>
        <v>7.16</v>
      </c>
      <c r="I124" s="5">
        <f>data[[#This Row],[Cost Per Unit]]*data[[#This Row],[Units]]</f>
        <v>2448.7200000000003</v>
      </c>
      <c r="J124" s="5">
        <f>data[[#This Row],[Amount]]-data[[#This Row],[Total Cost ]]</f>
        <v>22.279999999999745</v>
      </c>
    </row>
    <row r="125" spans="3:10" x14ac:dyDescent="0.3">
      <c r="C125" t="s">
        <v>7</v>
      </c>
      <c r="D125" t="s">
        <v>35</v>
      </c>
      <c r="E125" t="s">
        <v>27</v>
      </c>
      <c r="F125" s="40">
        <v>2478</v>
      </c>
      <c r="G125" s="5">
        <v>21</v>
      </c>
      <c r="H125" s="46">
        <f>_xlfn.XLOOKUP(data[[#This Row],[Product]],products[Product],products[Cost per unit])</f>
        <v>16.73</v>
      </c>
      <c r="I125" s="5">
        <f>data[[#This Row],[Cost Per Unit]]*data[[#This Row],[Units]]</f>
        <v>351.33</v>
      </c>
      <c r="J125" s="5">
        <f>data[[#This Row],[Amount]]-data[[#This Row],[Total Cost ]]</f>
        <v>2126.67</v>
      </c>
    </row>
    <row r="126" spans="3:10" x14ac:dyDescent="0.3">
      <c r="C126" t="s">
        <v>40</v>
      </c>
      <c r="D126" t="s">
        <v>38</v>
      </c>
      <c r="E126" t="s">
        <v>25</v>
      </c>
      <c r="F126" s="40">
        <v>2541</v>
      </c>
      <c r="G126" s="5">
        <v>90</v>
      </c>
      <c r="H126" s="46">
        <f>_xlfn.XLOOKUP(data[[#This Row],[Product]],products[Product],products[Cost per unit])</f>
        <v>13.15</v>
      </c>
      <c r="I126" s="5">
        <f>data[[#This Row],[Cost Per Unit]]*data[[#This Row],[Units]]</f>
        <v>1183.5</v>
      </c>
      <c r="J126" s="5">
        <f>data[[#This Row],[Amount]]-data[[#This Row],[Total Cost ]]</f>
        <v>1357.5</v>
      </c>
    </row>
    <row r="127" spans="3:10" x14ac:dyDescent="0.3">
      <c r="C127" t="s">
        <v>40</v>
      </c>
      <c r="D127" t="s">
        <v>38</v>
      </c>
      <c r="E127" t="s">
        <v>29</v>
      </c>
      <c r="F127" s="40">
        <v>2541</v>
      </c>
      <c r="G127" s="5">
        <v>45</v>
      </c>
      <c r="H127" s="46">
        <f>_xlfn.XLOOKUP(data[[#This Row],[Product]],products[Product],products[Cost per unit])</f>
        <v>7.16</v>
      </c>
      <c r="I127" s="5">
        <f>data[[#This Row],[Cost Per Unit]]*data[[#This Row],[Units]]</f>
        <v>322.2</v>
      </c>
      <c r="J127" s="5">
        <f>data[[#This Row],[Amount]]-data[[#This Row],[Total Cost ]]</f>
        <v>2218.8000000000002</v>
      </c>
    </row>
    <row r="128" spans="3:10" x14ac:dyDescent="0.3">
      <c r="C128" t="s">
        <v>10</v>
      </c>
      <c r="D128" t="s">
        <v>35</v>
      </c>
      <c r="E128" t="s">
        <v>15</v>
      </c>
      <c r="F128" s="40">
        <v>2562</v>
      </c>
      <c r="G128" s="5">
        <v>6</v>
      </c>
      <c r="H128" s="46">
        <f>_xlfn.XLOOKUP(data[[#This Row],[Product]],products[Product],products[Cost per unit])</f>
        <v>11.73</v>
      </c>
      <c r="I128" s="5">
        <f>data[[#This Row],[Cost Per Unit]]*data[[#This Row],[Units]]</f>
        <v>70.38</v>
      </c>
      <c r="J128" s="5">
        <f>data[[#This Row],[Amount]]-data[[#This Row],[Total Cost ]]</f>
        <v>2491.62</v>
      </c>
    </row>
    <row r="129" spans="3:10" x14ac:dyDescent="0.3">
      <c r="C129" t="s">
        <v>3</v>
      </c>
      <c r="D129" t="s">
        <v>34</v>
      </c>
      <c r="E129" t="s">
        <v>20</v>
      </c>
      <c r="F129" s="40">
        <v>2583</v>
      </c>
      <c r="G129" s="5">
        <v>18</v>
      </c>
      <c r="H129" s="46">
        <f>_xlfn.XLOOKUP(data[[#This Row],[Product]],products[Product],products[Cost per unit])</f>
        <v>10.62</v>
      </c>
      <c r="I129" s="5">
        <f>data[[#This Row],[Cost Per Unit]]*data[[#This Row],[Units]]</f>
        <v>191.16</v>
      </c>
      <c r="J129" s="5">
        <f>data[[#This Row],[Amount]]-data[[#This Row],[Total Cost ]]</f>
        <v>2391.84</v>
      </c>
    </row>
    <row r="130" spans="3:10" x14ac:dyDescent="0.3">
      <c r="C130" t="s">
        <v>9</v>
      </c>
      <c r="D130" t="s">
        <v>39</v>
      </c>
      <c r="E130" t="s">
        <v>18</v>
      </c>
      <c r="F130" s="40">
        <v>2639</v>
      </c>
      <c r="G130" s="5">
        <v>204</v>
      </c>
      <c r="H130" s="46">
        <f>_xlfn.XLOOKUP(data[[#This Row],[Product]],products[Product],products[Cost per unit])</f>
        <v>6.47</v>
      </c>
      <c r="I130" s="5">
        <f>data[[#This Row],[Cost Per Unit]]*data[[#This Row],[Units]]</f>
        <v>1319.8799999999999</v>
      </c>
      <c r="J130" s="5">
        <f>data[[#This Row],[Amount]]-data[[#This Row],[Total Cost ]]</f>
        <v>1319.1200000000001</v>
      </c>
    </row>
    <row r="131" spans="3:10" x14ac:dyDescent="0.3">
      <c r="C131" t="s">
        <v>9</v>
      </c>
      <c r="D131" t="s">
        <v>38</v>
      </c>
      <c r="E131" t="s">
        <v>16</v>
      </c>
      <c r="F131" s="40">
        <v>2646</v>
      </c>
      <c r="G131" s="5">
        <v>120</v>
      </c>
      <c r="H131" s="46">
        <f>_xlfn.XLOOKUP(data[[#This Row],[Product]],products[Product],products[Cost per unit])</f>
        <v>8.7899999999999991</v>
      </c>
      <c r="I131" s="5">
        <f>data[[#This Row],[Cost Per Unit]]*data[[#This Row],[Units]]</f>
        <v>1054.8</v>
      </c>
      <c r="J131" s="5">
        <f>data[[#This Row],[Amount]]-data[[#This Row],[Total Cost ]]</f>
        <v>1591.2</v>
      </c>
    </row>
    <row r="132" spans="3:10" x14ac:dyDescent="0.3">
      <c r="C132" t="s">
        <v>7</v>
      </c>
      <c r="D132" t="s">
        <v>36</v>
      </c>
      <c r="E132" t="s">
        <v>18</v>
      </c>
      <c r="F132" s="40">
        <v>2646</v>
      </c>
      <c r="G132" s="5">
        <v>177</v>
      </c>
      <c r="H132" s="46">
        <f>_xlfn.XLOOKUP(data[[#This Row],[Product]],products[Product],products[Cost per unit])</f>
        <v>6.47</v>
      </c>
      <c r="I132" s="5">
        <f>data[[#This Row],[Cost Per Unit]]*data[[#This Row],[Units]]</f>
        <v>1145.19</v>
      </c>
      <c r="J132" s="5">
        <f>data[[#This Row],[Amount]]-data[[#This Row],[Total Cost ]]</f>
        <v>1500.81</v>
      </c>
    </row>
    <row r="133" spans="3:10" x14ac:dyDescent="0.3">
      <c r="C133" t="s">
        <v>6</v>
      </c>
      <c r="D133" t="s">
        <v>38</v>
      </c>
      <c r="E133" t="s">
        <v>31</v>
      </c>
      <c r="F133" s="40">
        <v>2681</v>
      </c>
      <c r="G133" s="5">
        <v>54</v>
      </c>
      <c r="H133" s="46">
        <f>_xlfn.XLOOKUP(data[[#This Row],[Product]],products[Product],products[Cost per unit])</f>
        <v>5.79</v>
      </c>
      <c r="I133" s="5">
        <f>data[[#This Row],[Cost Per Unit]]*data[[#This Row],[Units]]</f>
        <v>312.66000000000003</v>
      </c>
      <c r="J133" s="5">
        <f>data[[#This Row],[Amount]]-data[[#This Row],[Total Cost ]]</f>
        <v>2368.34</v>
      </c>
    </row>
    <row r="134" spans="3:10" x14ac:dyDescent="0.3">
      <c r="C134" t="s">
        <v>8</v>
      </c>
      <c r="D134" t="s">
        <v>35</v>
      </c>
      <c r="E134" t="s">
        <v>20</v>
      </c>
      <c r="F134" s="40">
        <v>2702</v>
      </c>
      <c r="G134" s="5">
        <v>363</v>
      </c>
      <c r="H134" s="46">
        <f>_xlfn.XLOOKUP(data[[#This Row],[Product]],products[Product],products[Cost per unit])</f>
        <v>10.62</v>
      </c>
      <c r="I134" s="5">
        <f>data[[#This Row],[Cost Per Unit]]*data[[#This Row],[Units]]</f>
        <v>3855.0599999999995</v>
      </c>
      <c r="J134" s="5">
        <f>data[[#This Row],[Amount]]-data[[#This Row],[Total Cost ]]</f>
        <v>-1153.0599999999995</v>
      </c>
    </row>
    <row r="135" spans="3:10" x14ac:dyDescent="0.3">
      <c r="C135" t="s">
        <v>9</v>
      </c>
      <c r="D135" t="s">
        <v>37</v>
      </c>
      <c r="E135" t="s">
        <v>23</v>
      </c>
      <c r="F135" s="40">
        <v>2737</v>
      </c>
      <c r="G135" s="5">
        <v>93</v>
      </c>
      <c r="H135" s="46">
        <f>_xlfn.XLOOKUP(data[[#This Row],[Product]],products[Product],products[Cost per unit])</f>
        <v>6.49</v>
      </c>
      <c r="I135" s="5">
        <f>data[[#This Row],[Cost Per Unit]]*data[[#This Row],[Units]]</f>
        <v>603.57000000000005</v>
      </c>
      <c r="J135" s="5">
        <f>data[[#This Row],[Amount]]-data[[#This Row],[Total Cost ]]</f>
        <v>2133.4299999999998</v>
      </c>
    </row>
    <row r="136" spans="3:10" x14ac:dyDescent="0.3">
      <c r="C136" t="s">
        <v>5</v>
      </c>
      <c r="D136" t="s">
        <v>35</v>
      </c>
      <c r="E136" t="s">
        <v>4</v>
      </c>
      <c r="F136" s="40">
        <v>2744</v>
      </c>
      <c r="G136" s="5">
        <v>9</v>
      </c>
      <c r="H136" s="46">
        <f>_xlfn.XLOOKUP(data[[#This Row],[Product]],products[Product],products[Cost per unit])</f>
        <v>11.88</v>
      </c>
      <c r="I136" s="5">
        <f>data[[#This Row],[Cost Per Unit]]*data[[#This Row],[Units]]</f>
        <v>106.92</v>
      </c>
      <c r="J136" s="5">
        <f>data[[#This Row],[Amount]]-data[[#This Row],[Total Cost ]]</f>
        <v>2637.08</v>
      </c>
    </row>
    <row r="137" spans="3:10" x14ac:dyDescent="0.3">
      <c r="C137" t="s">
        <v>40</v>
      </c>
      <c r="D137" t="s">
        <v>34</v>
      </c>
      <c r="E137" t="s">
        <v>23</v>
      </c>
      <c r="F137" s="40">
        <v>2779</v>
      </c>
      <c r="G137" s="5">
        <v>75</v>
      </c>
      <c r="H137" s="46">
        <f>_xlfn.XLOOKUP(data[[#This Row],[Product]],products[Product],products[Cost per unit])</f>
        <v>6.49</v>
      </c>
      <c r="I137" s="5">
        <f>data[[#This Row],[Cost Per Unit]]*data[[#This Row],[Units]]</f>
        <v>486.75</v>
      </c>
      <c r="J137" s="5">
        <f>data[[#This Row],[Amount]]-data[[#This Row],[Total Cost ]]</f>
        <v>2292.25</v>
      </c>
    </row>
    <row r="138" spans="3:10" x14ac:dyDescent="0.3">
      <c r="C138" t="s">
        <v>7</v>
      </c>
      <c r="D138" t="s">
        <v>35</v>
      </c>
      <c r="E138" t="s">
        <v>24</v>
      </c>
      <c r="F138" s="40">
        <v>2793</v>
      </c>
      <c r="G138" s="5">
        <v>114</v>
      </c>
      <c r="H138" s="46">
        <f>_xlfn.XLOOKUP(data[[#This Row],[Product]],products[Product],products[Cost per unit])</f>
        <v>4.97</v>
      </c>
      <c r="I138" s="5">
        <f>data[[#This Row],[Cost Per Unit]]*data[[#This Row],[Units]]</f>
        <v>566.57999999999993</v>
      </c>
      <c r="J138" s="5">
        <f>data[[#This Row],[Amount]]-data[[#This Row],[Total Cost ]]</f>
        <v>2226.42</v>
      </c>
    </row>
    <row r="139" spans="3:10" x14ac:dyDescent="0.3">
      <c r="C139" t="s">
        <v>9</v>
      </c>
      <c r="D139" t="s">
        <v>37</v>
      </c>
      <c r="E139" t="s">
        <v>26</v>
      </c>
      <c r="F139" s="40">
        <v>2856</v>
      </c>
      <c r="G139" s="5">
        <v>246</v>
      </c>
      <c r="H139" s="46">
        <f>_xlfn.XLOOKUP(data[[#This Row],[Product]],products[Product],products[Cost per unit])</f>
        <v>5.6</v>
      </c>
      <c r="I139" s="5">
        <f>data[[#This Row],[Cost Per Unit]]*data[[#This Row],[Units]]</f>
        <v>1377.6</v>
      </c>
      <c r="J139" s="5">
        <f>data[[#This Row],[Amount]]-data[[#This Row],[Total Cost ]]</f>
        <v>1478.4</v>
      </c>
    </row>
    <row r="140" spans="3:10" x14ac:dyDescent="0.3">
      <c r="C140" t="s">
        <v>2</v>
      </c>
      <c r="D140" t="s">
        <v>37</v>
      </c>
      <c r="E140" t="s">
        <v>15</v>
      </c>
      <c r="F140" s="40">
        <v>2863</v>
      </c>
      <c r="G140" s="5">
        <v>42</v>
      </c>
      <c r="H140" s="46">
        <f>_xlfn.XLOOKUP(data[[#This Row],[Product]],products[Product],products[Cost per unit])</f>
        <v>11.73</v>
      </c>
      <c r="I140" s="5">
        <f>data[[#This Row],[Cost Per Unit]]*data[[#This Row],[Units]]</f>
        <v>492.66</v>
      </c>
      <c r="J140" s="5">
        <f>data[[#This Row],[Amount]]-data[[#This Row],[Total Cost ]]</f>
        <v>2370.34</v>
      </c>
    </row>
    <row r="141" spans="3:10" x14ac:dyDescent="0.3">
      <c r="C141" t="s">
        <v>7</v>
      </c>
      <c r="D141" t="s">
        <v>36</v>
      </c>
      <c r="E141" t="s">
        <v>19</v>
      </c>
      <c r="F141" s="40">
        <v>2870</v>
      </c>
      <c r="G141" s="5">
        <v>300</v>
      </c>
      <c r="H141" s="46">
        <f>_xlfn.XLOOKUP(data[[#This Row],[Product]],products[Product],products[Cost per unit])</f>
        <v>7.64</v>
      </c>
      <c r="I141" s="5">
        <f>data[[#This Row],[Cost Per Unit]]*data[[#This Row],[Units]]</f>
        <v>2292</v>
      </c>
      <c r="J141" s="5">
        <f>data[[#This Row],[Amount]]-data[[#This Row],[Total Cost ]]</f>
        <v>578</v>
      </c>
    </row>
    <row r="142" spans="3:10" x14ac:dyDescent="0.3">
      <c r="C142" t="s">
        <v>5</v>
      </c>
      <c r="D142" t="s">
        <v>34</v>
      </c>
      <c r="E142" t="s">
        <v>29</v>
      </c>
      <c r="F142" s="40">
        <v>2891</v>
      </c>
      <c r="G142" s="5">
        <v>102</v>
      </c>
      <c r="H142" s="46">
        <f>_xlfn.XLOOKUP(data[[#This Row],[Product]],products[Product],products[Cost per unit])</f>
        <v>7.16</v>
      </c>
      <c r="I142" s="5">
        <f>data[[#This Row],[Cost Per Unit]]*data[[#This Row],[Units]]</f>
        <v>730.32</v>
      </c>
      <c r="J142" s="5">
        <f>data[[#This Row],[Amount]]-data[[#This Row],[Total Cost ]]</f>
        <v>2160.6799999999998</v>
      </c>
    </row>
    <row r="143" spans="3:10" x14ac:dyDescent="0.3">
      <c r="C143" t="s">
        <v>9</v>
      </c>
      <c r="D143" t="s">
        <v>37</v>
      </c>
      <c r="E143" t="s">
        <v>28</v>
      </c>
      <c r="F143" s="40">
        <v>2919</v>
      </c>
      <c r="G143" s="5">
        <v>45</v>
      </c>
      <c r="H143" s="46">
        <f>_xlfn.XLOOKUP(data[[#This Row],[Product]],products[Product],products[Cost per unit])</f>
        <v>10.38</v>
      </c>
      <c r="I143" s="5">
        <f>data[[#This Row],[Cost Per Unit]]*data[[#This Row],[Units]]</f>
        <v>467.1</v>
      </c>
      <c r="J143" s="5">
        <f>data[[#This Row],[Amount]]-data[[#This Row],[Total Cost ]]</f>
        <v>2451.9</v>
      </c>
    </row>
    <row r="144" spans="3:10" x14ac:dyDescent="0.3">
      <c r="C144" t="s">
        <v>3</v>
      </c>
      <c r="D144" t="s">
        <v>34</v>
      </c>
      <c r="E144" t="s">
        <v>17</v>
      </c>
      <c r="F144" s="40">
        <v>2919</v>
      </c>
      <c r="G144" s="5">
        <v>93</v>
      </c>
      <c r="H144" s="46">
        <f>_xlfn.XLOOKUP(data[[#This Row],[Product]],products[Product],products[Cost per unit])</f>
        <v>3.11</v>
      </c>
      <c r="I144" s="5">
        <f>data[[#This Row],[Cost Per Unit]]*data[[#This Row],[Units]]</f>
        <v>289.22999999999996</v>
      </c>
      <c r="J144" s="5">
        <f>data[[#This Row],[Amount]]-data[[#This Row],[Total Cost ]]</f>
        <v>2629.77</v>
      </c>
    </row>
    <row r="145" spans="3:10" x14ac:dyDescent="0.3">
      <c r="C145" t="s">
        <v>41</v>
      </c>
      <c r="D145" t="s">
        <v>37</v>
      </c>
      <c r="E145" t="s">
        <v>21</v>
      </c>
      <c r="F145" s="40">
        <v>2933</v>
      </c>
      <c r="G145" s="5">
        <v>9</v>
      </c>
      <c r="H145" s="46">
        <f>_xlfn.XLOOKUP(data[[#This Row],[Product]],products[Product],products[Cost per unit])</f>
        <v>9</v>
      </c>
      <c r="I145" s="5">
        <f>data[[#This Row],[Cost Per Unit]]*data[[#This Row],[Units]]</f>
        <v>81</v>
      </c>
      <c r="J145" s="5">
        <f>data[[#This Row],[Amount]]-data[[#This Row],[Total Cost ]]</f>
        <v>2852</v>
      </c>
    </row>
    <row r="146" spans="3:10" x14ac:dyDescent="0.3">
      <c r="C146" t="s">
        <v>9</v>
      </c>
      <c r="D146" t="s">
        <v>36</v>
      </c>
      <c r="E146" t="s">
        <v>32</v>
      </c>
      <c r="F146" s="40">
        <v>2954</v>
      </c>
      <c r="G146" s="5">
        <v>189</v>
      </c>
      <c r="H146" s="46">
        <f>_xlfn.XLOOKUP(data[[#This Row],[Product]],products[Product],products[Cost per unit])</f>
        <v>8.65</v>
      </c>
      <c r="I146" s="5">
        <f>data[[#This Row],[Cost Per Unit]]*data[[#This Row],[Units]]</f>
        <v>1634.8500000000001</v>
      </c>
      <c r="J146" s="5">
        <f>data[[#This Row],[Amount]]-data[[#This Row],[Total Cost ]]</f>
        <v>1319.1499999999999</v>
      </c>
    </row>
    <row r="147" spans="3:10" x14ac:dyDescent="0.3">
      <c r="C147" t="s">
        <v>6</v>
      </c>
      <c r="D147" t="s">
        <v>39</v>
      </c>
      <c r="E147" t="s">
        <v>24</v>
      </c>
      <c r="F147" s="40">
        <v>2989</v>
      </c>
      <c r="G147" s="5">
        <v>3</v>
      </c>
      <c r="H147" s="46">
        <f>_xlfn.XLOOKUP(data[[#This Row],[Product]],products[Product],products[Cost per unit])</f>
        <v>4.97</v>
      </c>
      <c r="I147" s="5">
        <f>data[[#This Row],[Cost Per Unit]]*data[[#This Row],[Units]]</f>
        <v>14.91</v>
      </c>
      <c r="J147" s="5">
        <f>data[[#This Row],[Amount]]-data[[#This Row],[Total Cost ]]</f>
        <v>2974.09</v>
      </c>
    </row>
    <row r="148" spans="3:10" x14ac:dyDescent="0.3">
      <c r="C148" t="s">
        <v>6</v>
      </c>
      <c r="D148" t="s">
        <v>39</v>
      </c>
      <c r="E148" t="s">
        <v>29</v>
      </c>
      <c r="F148" s="40">
        <v>3052</v>
      </c>
      <c r="G148" s="5">
        <v>378</v>
      </c>
      <c r="H148" s="46">
        <f>_xlfn.XLOOKUP(data[[#This Row],[Product]],products[Product],products[Cost per unit])</f>
        <v>7.16</v>
      </c>
      <c r="I148" s="5">
        <f>data[[#This Row],[Cost Per Unit]]*data[[#This Row],[Units]]</f>
        <v>2706.48</v>
      </c>
      <c r="J148" s="5">
        <f>data[[#This Row],[Amount]]-data[[#This Row],[Total Cost ]]</f>
        <v>345.52</v>
      </c>
    </row>
    <row r="149" spans="3:10" x14ac:dyDescent="0.3">
      <c r="C149" t="s">
        <v>10</v>
      </c>
      <c r="D149" t="s">
        <v>37</v>
      </c>
      <c r="E149" t="s">
        <v>28</v>
      </c>
      <c r="F149" s="40">
        <v>3059</v>
      </c>
      <c r="G149" s="5">
        <v>27</v>
      </c>
      <c r="H149" s="46">
        <f>_xlfn.XLOOKUP(data[[#This Row],[Product]],products[Product],products[Cost per unit])</f>
        <v>10.38</v>
      </c>
      <c r="I149" s="5">
        <f>data[[#This Row],[Cost Per Unit]]*data[[#This Row],[Units]]</f>
        <v>280.26000000000005</v>
      </c>
      <c r="J149" s="5">
        <f>data[[#This Row],[Amount]]-data[[#This Row],[Total Cost ]]</f>
        <v>2778.74</v>
      </c>
    </row>
    <row r="150" spans="3:10" x14ac:dyDescent="0.3">
      <c r="C150" t="s">
        <v>2</v>
      </c>
      <c r="D150" t="s">
        <v>36</v>
      </c>
      <c r="E150" t="s">
        <v>31</v>
      </c>
      <c r="F150" s="40">
        <v>3094</v>
      </c>
      <c r="G150" s="5">
        <v>246</v>
      </c>
      <c r="H150" s="46">
        <f>_xlfn.XLOOKUP(data[[#This Row],[Product]],products[Product],products[Cost per unit])</f>
        <v>5.79</v>
      </c>
      <c r="I150" s="5">
        <f>data[[#This Row],[Cost Per Unit]]*data[[#This Row],[Units]]</f>
        <v>1424.34</v>
      </c>
      <c r="J150" s="5">
        <f>data[[#This Row],[Amount]]-data[[#This Row],[Total Cost ]]</f>
        <v>1669.66</v>
      </c>
    </row>
    <row r="151" spans="3:10" x14ac:dyDescent="0.3">
      <c r="C151" t="s">
        <v>40</v>
      </c>
      <c r="D151" t="s">
        <v>39</v>
      </c>
      <c r="E151" t="s">
        <v>28</v>
      </c>
      <c r="F151" s="40">
        <v>3101</v>
      </c>
      <c r="G151" s="5">
        <v>225</v>
      </c>
      <c r="H151" s="46">
        <f>_xlfn.XLOOKUP(data[[#This Row],[Product]],products[Product],products[Cost per unit])</f>
        <v>10.38</v>
      </c>
      <c r="I151" s="5">
        <f>data[[#This Row],[Cost Per Unit]]*data[[#This Row],[Units]]</f>
        <v>2335.5</v>
      </c>
      <c r="J151" s="5">
        <f>data[[#This Row],[Amount]]-data[[#This Row],[Total Cost ]]</f>
        <v>765.5</v>
      </c>
    </row>
    <row r="152" spans="3:10" x14ac:dyDescent="0.3">
      <c r="C152" t="s">
        <v>3</v>
      </c>
      <c r="D152" t="s">
        <v>34</v>
      </c>
      <c r="E152" t="s">
        <v>26</v>
      </c>
      <c r="F152" s="40">
        <v>3108</v>
      </c>
      <c r="G152" s="5">
        <v>54</v>
      </c>
      <c r="H152" s="46">
        <f>_xlfn.XLOOKUP(data[[#This Row],[Product]],products[Product],products[Cost per unit])</f>
        <v>5.6</v>
      </c>
      <c r="I152" s="5">
        <f>data[[#This Row],[Cost Per Unit]]*data[[#This Row],[Units]]</f>
        <v>302.39999999999998</v>
      </c>
      <c r="J152" s="5">
        <f>data[[#This Row],[Amount]]-data[[#This Row],[Total Cost ]]</f>
        <v>2805.6</v>
      </c>
    </row>
    <row r="153" spans="3:10" x14ac:dyDescent="0.3">
      <c r="C153" t="s">
        <v>40</v>
      </c>
      <c r="D153" t="s">
        <v>36</v>
      </c>
      <c r="E153" t="s">
        <v>27</v>
      </c>
      <c r="F153" s="40">
        <v>3164</v>
      </c>
      <c r="G153" s="5">
        <v>306</v>
      </c>
      <c r="H153" s="46">
        <f>_xlfn.XLOOKUP(data[[#This Row],[Product]],products[Product],products[Cost per unit])</f>
        <v>16.73</v>
      </c>
      <c r="I153" s="5">
        <f>data[[#This Row],[Cost Per Unit]]*data[[#This Row],[Units]]</f>
        <v>5119.38</v>
      </c>
      <c r="J153" s="5">
        <f>data[[#This Row],[Amount]]-data[[#This Row],[Total Cost ]]</f>
        <v>-1955.38</v>
      </c>
    </row>
    <row r="154" spans="3:10" x14ac:dyDescent="0.3">
      <c r="C154" t="s">
        <v>9</v>
      </c>
      <c r="D154" t="s">
        <v>39</v>
      </c>
      <c r="E154" t="s">
        <v>25</v>
      </c>
      <c r="F154" s="40">
        <v>3192</v>
      </c>
      <c r="G154" s="5">
        <v>72</v>
      </c>
      <c r="H154" s="46">
        <f>_xlfn.XLOOKUP(data[[#This Row],[Product]],products[Product],products[Cost per unit])</f>
        <v>13.15</v>
      </c>
      <c r="I154" s="5">
        <f>data[[#This Row],[Cost Per Unit]]*data[[#This Row],[Units]]</f>
        <v>946.80000000000007</v>
      </c>
      <c r="J154" s="5">
        <f>data[[#This Row],[Amount]]-data[[#This Row],[Total Cost ]]</f>
        <v>2245.1999999999998</v>
      </c>
    </row>
    <row r="155" spans="3:10" x14ac:dyDescent="0.3">
      <c r="C155" t="s">
        <v>7</v>
      </c>
      <c r="D155" t="s">
        <v>34</v>
      </c>
      <c r="E155" t="s">
        <v>32</v>
      </c>
      <c r="F155" s="40">
        <v>3262</v>
      </c>
      <c r="G155" s="5">
        <v>75</v>
      </c>
      <c r="H155" s="46">
        <f>_xlfn.XLOOKUP(data[[#This Row],[Product]],products[Product],products[Cost per unit])</f>
        <v>8.65</v>
      </c>
      <c r="I155" s="5">
        <f>data[[#This Row],[Cost Per Unit]]*data[[#This Row],[Units]]</f>
        <v>648.75</v>
      </c>
      <c r="J155" s="5">
        <f>data[[#This Row],[Amount]]-data[[#This Row],[Total Cost ]]</f>
        <v>2613.25</v>
      </c>
    </row>
    <row r="156" spans="3:10" x14ac:dyDescent="0.3">
      <c r="C156" t="s">
        <v>6</v>
      </c>
      <c r="D156" t="s">
        <v>34</v>
      </c>
      <c r="E156" t="s">
        <v>29</v>
      </c>
      <c r="F156" s="40">
        <v>3339</v>
      </c>
      <c r="G156" s="5">
        <v>75</v>
      </c>
      <c r="H156" s="46">
        <f>_xlfn.XLOOKUP(data[[#This Row],[Product]],products[Product],products[Cost per unit])</f>
        <v>7.16</v>
      </c>
      <c r="I156" s="5">
        <f>data[[#This Row],[Cost Per Unit]]*data[[#This Row],[Units]]</f>
        <v>537</v>
      </c>
      <c r="J156" s="5">
        <f>data[[#This Row],[Amount]]-data[[#This Row],[Total Cost ]]</f>
        <v>2802</v>
      </c>
    </row>
    <row r="157" spans="3:10" x14ac:dyDescent="0.3">
      <c r="C157" t="s">
        <v>3</v>
      </c>
      <c r="D157" t="s">
        <v>36</v>
      </c>
      <c r="E157" t="s">
        <v>25</v>
      </c>
      <c r="F157" s="40">
        <v>3339</v>
      </c>
      <c r="G157" s="5">
        <v>39</v>
      </c>
      <c r="H157" s="46">
        <f>_xlfn.XLOOKUP(data[[#This Row],[Product]],products[Product],products[Cost per unit])</f>
        <v>13.15</v>
      </c>
      <c r="I157" s="5">
        <f>data[[#This Row],[Cost Per Unit]]*data[[#This Row],[Units]]</f>
        <v>512.85</v>
      </c>
      <c r="J157" s="5">
        <f>data[[#This Row],[Amount]]-data[[#This Row],[Total Cost ]]</f>
        <v>2826.15</v>
      </c>
    </row>
    <row r="158" spans="3:10" x14ac:dyDescent="0.3">
      <c r="C158" t="s">
        <v>5</v>
      </c>
      <c r="D158" t="s">
        <v>36</v>
      </c>
      <c r="E158" t="s">
        <v>17</v>
      </c>
      <c r="F158" s="40">
        <v>3339</v>
      </c>
      <c r="G158" s="5">
        <v>348</v>
      </c>
      <c r="H158" s="46">
        <f>_xlfn.XLOOKUP(data[[#This Row],[Product]],products[Product],products[Cost per unit])</f>
        <v>3.11</v>
      </c>
      <c r="I158" s="5">
        <f>data[[#This Row],[Cost Per Unit]]*data[[#This Row],[Units]]</f>
        <v>1082.28</v>
      </c>
      <c r="J158" s="5">
        <f>data[[#This Row],[Amount]]-data[[#This Row],[Total Cost ]]</f>
        <v>2256.7200000000003</v>
      </c>
    </row>
    <row r="159" spans="3:10" x14ac:dyDescent="0.3">
      <c r="C159" t="s">
        <v>41</v>
      </c>
      <c r="D159" t="s">
        <v>37</v>
      </c>
      <c r="E159" t="s">
        <v>20</v>
      </c>
      <c r="F159" s="40">
        <v>3388</v>
      </c>
      <c r="G159" s="5">
        <v>123</v>
      </c>
      <c r="H159" s="46">
        <f>_xlfn.XLOOKUP(data[[#This Row],[Product]],products[Product],products[Cost per unit])</f>
        <v>10.62</v>
      </c>
      <c r="I159" s="5">
        <f>data[[#This Row],[Cost Per Unit]]*data[[#This Row],[Units]]</f>
        <v>1306.26</v>
      </c>
      <c r="J159" s="5">
        <f>data[[#This Row],[Amount]]-data[[#This Row],[Total Cost ]]</f>
        <v>2081.7399999999998</v>
      </c>
    </row>
    <row r="160" spans="3:10" x14ac:dyDescent="0.3">
      <c r="C160" t="s">
        <v>6</v>
      </c>
      <c r="D160" t="s">
        <v>34</v>
      </c>
      <c r="E160" t="s">
        <v>30</v>
      </c>
      <c r="F160" s="40">
        <v>3402</v>
      </c>
      <c r="G160" s="5">
        <v>366</v>
      </c>
      <c r="H160" s="46">
        <f>_xlfn.XLOOKUP(data[[#This Row],[Product]],products[Product],products[Cost per unit])</f>
        <v>14.49</v>
      </c>
      <c r="I160" s="5">
        <f>data[[#This Row],[Cost Per Unit]]*data[[#This Row],[Units]]</f>
        <v>5303.34</v>
      </c>
      <c r="J160" s="5">
        <f>data[[#This Row],[Amount]]-data[[#This Row],[Total Cost ]]</f>
        <v>-1901.3400000000001</v>
      </c>
    </row>
    <row r="161" spans="3:10" x14ac:dyDescent="0.3">
      <c r="C161" t="s">
        <v>10</v>
      </c>
      <c r="D161" t="s">
        <v>35</v>
      </c>
      <c r="E161" t="s">
        <v>14</v>
      </c>
      <c r="F161" s="40">
        <v>3472</v>
      </c>
      <c r="G161" s="5">
        <v>96</v>
      </c>
      <c r="H161" s="46">
        <f>_xlfn.XLOOKUP(data[[#This Row],[Product]],products[Product],products[Cost per unit])</f>
        <v>11.7</v>
      </c>
      <c r="I161" s="5">
        <f>data[[#This Row],[Cost Per Unit]]*data[[#This Row],[Units]]</f>
        <v>1123.1999999999998</v>
      </c>
      <c r="J161" s="5">
        <f>data[[#This Row],[Amount]]-data[[#This Row],[Total Cost ]]</f>
        <v>2348.8000000000002</v>
      </c>
    </row>
    <row r="162" spans="3:10" x14ac:dyDescent="0.3">
      <c r="C162" t="s">
        <v>8</v>
      </c>
      <c r="D162" t="s">
        <v>34</v>
      </c>
      <c r="E162" t="s">
        <v>31</v>
      </c>
      <c r="F162" s="40">
        <v>3507</v>
      </c>
      <c r="G162" s="5">
        <v>288</v>
      </c>
      <c r="H162" s="46">
        <f>_xlfn.XLOOKUP(data[[#This Row],[Product]],products[Product],products[Cost per unit])</f>
        <v>5.79</v>
      </c>
      <c r="I162" s="5">
        <f>data[[#This Row],[Cost Per Unit]]*data[[#This Row],[Units]]</f>
        <v>1667.52</v>
      </c>
      <c r="J162" s="5">
        <f>data[[#This Row],[Amount]]-data[[#This Row],[Total Cost ]]</f>
        <v>1839.48</v>
      </c>
    </row>
    <row r="163" spans="3:10" x14ac:dyDescent="0.3">
      <c r="C163" t="s">
        <v>2</v>
      </c>
      <c r="D163" t="s">
        <v>38</v>
      </c>
      <c r="E163" t="s">
        <v>4</v>
      </c>
      <c r="F163" s="40">
        <v>3549</v>
      </c>
      <c r="G163" s="5">
        <v>3</v>
      </c>
      <c r="H163" s="46">
        <f>_xlfn.XLOOKUP(data[[#This Row],[Product]],products[Product],products[Cost per unit])</f>
        <v>11.88</v>
      </c>
      <c r="I163" s="5">
        <f>data[[#This Row],[Cost Per Unit]]*data[[#This Row],[Units]]</f>
        <v>35.64</v>
      </c>
      <c r="J163" s="5">
        <f>data[[#This Row],[Amount]]-data[[#This Row],[Total Cost ]]</f>
        <v>3513.36</v>
      </c>
    </row>
    <row r="164" spans="3:10" x14ac:dyDescent="0.3">
      <c r="C164" t="s">
        <v>6</v>
      </c>
      <c r="D164" t="s">
        <v>37</v>
      </c>
      <c r="E164" t="s">
        <v>28</v>
      </c>
      <c r="F164" s="40">
        <v>3556</v>
      </c>
      <c r="G164" s="5">
        <v>459</v>
      </c>
      <c r="H164" s="46">
        <f>_xlfn.XLOOKUP(data[[#This Row],[Product]],products[Product],products[Cost per unit])</f>
        <v>10.38</v>
      </c>
      <c r="I164" s="5">
        <f>data[[#This Row],[Cost Per Unit]]*data[[#This Row],[Units]]</f>
        <v>4764.42</v>
      </c>
      <c r="J164" s="5">
        <f>data[[#This Row],[Amount]]-data[[#This Row],[Total Cost ]]</f>
        <v>-1208.42</v>
      </c>
    </row>
    <row r="165" spans="3:10" x14ac:dyDescent="0.3">
      <c r="C165" t="s">
        <v>8</v>
      </c>
      <c r="D165" t="s">
        <v>35</v>
      </c>
      <c r="E165" t="s">
        <v>30</v>
      </c>
      <c r="F165" s="40">
        <v>3598</v>
      </c>
      <c r="G165" s="5">
        <v>81</v>
      </c>
      <c r="H165" s="46">
        <f>_xlfn.XLOOKUP(data[[#This Row],[Product]],products[Product],products[Cost per unit])</f>
        <v>14.49</v>
      </c>
      <c r="I165" s="5">
        <f>data[[#This Row],[Cost Per Unit]]*data[[#This Row],[Units]]</f>
        <v>1173.69</v>
      </c>
      <c r="J165" s="5">
        <f>data[[#This Row],[Amount]]-data[[#This Row],[Total Cost ]]</f>
        <v>2424.31</v>
      </c>
    </row>
    <row r="166" spans="3:10" x14ac:dyDescent="0.3">
      <c r="C166" t="s">
        <v>3</v>
      </c>
      <c r="D166" t="s">
        <v>39</v>
      </c>
      <c r="E166" t="s">
        <v>29</v>
      </c>
      <c r="F166" s="40">
        <v>3640</v>
      </c>
      <c r="G166" s="5">
        <v>51</v>
      </c>
      <c r="H166" s="46">
        <f>_xlfn.XLOOKUP(data[[#This Row],[Product]],products[Product],products[Cost per unit])</f>
        <v>7.16</v>
      </c>
      <c r="I166" s="5">
        <f>data[[#This Row],[Cost Per Unit]]*data[[#This Row],[Units]]</f>
        <v>365.16</v>
      </c>
      <c r="J166" s="5">
        <f>data[[#This Row],[Amount]]-data[[#This Row],[Total Cost ]]</f>
        <v>3274.84</v>
      </c>
    </row>
    <row r="167" spans="3:10" x14ac:dyDescent="0.3">
      <c r="C167" t="s">
        <v>3</v>
      </c>
      <c r="D167" t="s">
        <v>34</v>
      </c>
      <c r="E167" t="s">
        <v>28</v>
      </c>
      <c r="F167" s="40">
        <v>3689</v>
      </c>
      <c r="G167" s="5">
        <v>312</v>
      </c>
      <c r="H167" s="46">
        <f>_xlfn.XLOOKUP(data[[#This Row],[Product]],products[Product],products[Cost per unit])</f>
        <v>10.38</v>
      </c>
      <c r="I167" s="5">
        <f>data[[#This Row],[Cost Per Unit]]*data[[#This Row],[Units]]</f>
        <v>3238.5600000000004</v>
      </c>
      <c r="J167" s="5">
        <f>data[[#This Row],[Amount]]-data[[#This Row],[Total Cost ]]</f>
        <v>450.4399999999996</v>
      </c>
    </row>
    <row r="168" spans="3:10" x14ac:dyDescent="0.3">
      <c r="C168" t="s">
        <v>8</v>
      </c>
      <c r="D168" t="s">
        <v>38</v>
      </c>
      <c r="E168" t="s">
        <v>32</v>
      </c>
      <c r="F168" s="40">
        <v>3752</v>
      </c>
      <c r="G168" s="5">
        <v>213</v>
      </c>
      <c r="H168" s="46">
        <f>_xlfn.XLOOKUP(data[[#This Row],[Product]],products[Product],products[Cost per unit])</f>
        <v>8.65</v>
      </c>
      <c r="I168" s="5">
        <f>data[[#This Row],[Cost Per Unit]]*data[[#This Row],[Units]]</f>
        <v>1842.45</v>
      </c>
      <c r="J168" s="5">
        <f>data[[#This Row],[Amount]]-data[[#This Row],[Total Cost ]]</f>
        <v>1909.55</v>
      </c>
    </row>
    <row r="169" spans="3:10" x14ac:dyDescent="0.3">
      <c r="C169" t="s">
        <v>6</v>
      </c>
      <c r="D169" t="s">
        <v>34</v>
      </c>
      <c r="E169" t="s">
        <v>17</v>
      </c>
      <c r="F169" s="40">
        <v>3759</v>
      </c>
      <c r="G169" s="5">
        <v>150</v>
      </c>
      <c r="H169" s="46">
        <f>_xlfn.XLOOKUP(data[[#This Row],[Product]],products[Product],products[Cost per unit])</f>
        <v>3.11</v>
      </c>
      <c r="I169" s="5">
        <f>data[[#This Row],[Cost Per Unit]]*data[[#This Row],[Units]]</f>
        <v>466.5</v>
      </c>
      <c r="J169" s="5">
        <f>data[[#This Row],[Amount]]-data[[#This Row],[Total Cost ]]</f>
        <v>3292.5</v>
      </c>
    </row>
    <row r="170" spans="3:10" x14ac:dyDescent="0.3">
      <c r="C170" t="s">
        <v>3</v>
      </c>
      <c r="D170" t="s">
        <v>36</v>
      </c>
      <c r="E170" t="s">
        <v>23</v>
      </c>
      <c r="F170" s="40">
        <v>3773</v>
      </c>
      <c r="G170" s="5">
        <v>165</v>
      </c>
      <c r="H170" s="46">
        <f>_xlfn.XLOOKUP(data[[#This Row],[Product]],products[Product],products[Cost per unit])</f>
        <v>6.49</v>
      </c>
      <c r="I170" s="5">
        <f>data[[#This Row],[Cost Per Unit]]*data[[#This Row],[Units]]</f>
        <v>1070.8500000000001</v>
      </c>
      <c r="J170" s="5">
        <f>data[[#This Row],[Amount]]-data[[#This Row],[Total Cost ]]</f>
        <v>2702.1499999999996</v>
      </c>
    </row>
    <row r="171" spans="3:10" x14ac:dyDescent="0.3">
      <c r="C171" t="s">
        <v>40</v>
      </c>
      <c r="D171" t="s">
        <v>34</v>
      </c>
      <c r="E171" t="s">
        <v>33</v>
      </c>
      <c r="F171" s="40">
        <v>3794</v>
      </c>
      <c r="G171" s="5">
        <v>159</v>
      </c>
      <c r="H171" s="46">
        <f>_xlfn.XLOOKUP(data[[#This Row],[Product]],products[Product],products[Cost per unit])</f>
        <v>12.37</v>
      </c>
      <c r="I171" s="5">
        <f>data[[#This Row],[Cost Per Unit]]*data[[#This Row],[Units]]</f>
        <v>1966.83</v>
      </c>
      <c r="J171" s="5">
        <f>data[[#This Row],[Amount]]-data[[#This Row],[Total Cost ]]</f>
        <v>1827.17</v>
      </c>
    </row>
    <row r="172" spans="3:10" x14ac:dyDescent="0.3">
      <c r="C172" t="s">
        <v>10</v>
      </c>
      <c r="D172" t="s">
        <v>35</v>
      </c>
      <c r="E172" t="s">
        <v>18</v>
      </c>
      <c r="F172" s="40">
        <v>3808</v>
      </c>
      <c r="G172" s="5">
        <v>279</v>
      </c>
      <c r="H172" s="46">
        <f>_xlfn.XLOOKUP(data[[#This Row],[Product]],products[Product],products[Cost per unit])</f>
        <v>6.47</v>
      </c>
      <c r="I172" s="5">
        <f>data[[#This Row],[Cost Per Unit]]*data[[#This Row],[Units]]</f>
        <v>1805.1299999999999</v>
      </c>
      <c r="J172" s="5">
        <f>data[[#This Row],[Amount]]-data[[#This Row],[Total Cost ]]</f>
        <v>2002.8700000000001</v>
      </c>
    </row>
    <row r="173" spans="3:10" x14ac:dyDescent="0.3">
      <c r="C173" t="s">
        <v>7</v>
      </c>
      <c r="D173" t="s">
        <v>34</v>
      </c>
      <c r="E173" t="s">
        <v>15</v>
      </c>
      <c r="F173" s="40">
        <v>3829</v>
      </c>
      <c r="G173" s="5">
        <v>24</v>
      </c>
      <c r="H173" s="46">
        <f>_xlfn.XLOOKUP(data[[#This Row],[Product]],products[Product],products[Cost per unit])</f>
        <v>11.73</v>
      </c>
      <c r="I173" s="5">
        <f>data[[#This Row],[Cost Per Unit]]*data[[#This Row],[Units]]</f>
        <v>281.52</v>
      </c>
      <c r="J173" s="5">
        <f>data[[#This Row],[Amount]]-data[[#This Row],[Total Cost ]]</f>
        <v>3547.48</v>
      </c>
    </row>
    <row r="174" spans="3:10" x14ac:dyDescent="0.3">
      <c r="C174" t="s">
        <v>9</v>
      </c>
      <c r="D174" t="s">
        <v>38</v>
      </c>
      <c r="E174" t="s">
        <v>25</v>
      </c>
      <c r="F174" s="40">
        <v>3850</v>
      </c>
      <c r="G174" s="5">
        <v>102</v>
      </c>
      <c r="H174" s="46">
        <f>_xlfn.XLOOKUP(data[[#This Row],[Product]],products[Product],products[Cost per unit])</f>
        <v>13.15</v>
      </c>
      <c r="I174" s="5">
        <f>data[[#This Row],[Cost Per Unit]]*data[[#This Row],[Units]]</f>
        <v>1341.3</v>
      </c>
      <c r="J174" s="5">
        <f>data[[#This Row],[Amount]]-data[[#This Row],[Total Cost ]]</f>
        <v>2508.6999999999998</v>
      </c>
    </row>
    <row r="175" spans="3:10" x14ac:dyDescent="0.3">
      <c r="C175" t="s">
        <v>6</v>
      </c>
      <c r="D175" t="s">
        <v>35</v>
      </c>
      <c r="E175" t="s">
        <v>27</v>
      </c>
      <c r="F175" s="40">
        <v>3864</v>
      </c>
      <c r="G175" s="5">
        <v>177</v>
      </c>
      <c r="H175" s="46">
        <f>_xlfn.XLOOKUP(data[[#This Row],[Product]],products[Product],products[Cost per unit])</f>
        <v>16.73</v>
      </c>
      <c r="I175" s="5">
        <f>data[[#This Row],[Cost Per Unit]]*data[[#This Row],[Units]]</f>
        <v>2961.21</v>
      </c>
      <c r="J175" s="5">
        <f>data[[#This Row],[Amount]]-data[[#This Row],[Total Cost ]]</f>
        <v>902.79</v>
      </c>
    </row>
    <row r="176" spans="3:10" x14ac:dyDescent="0.3">
      <c r="C176" t="s">
        <v>9</v>
      </c>
      <c r="D176" t="s">
        <v>39</v>
      </c>
      <c r="E176" t="s">
        <v>24</v>
      </c>
      <c r="F176" s="40">
        <v>3920</v>
      </c>
      <c r="G176" s="5">
        <v>306</v>
      </c>
      <c r="H176" s="46">
        <f>_xlfn.XLOOKUP(data[[#This Row],[Product]],products[Product],products[Cost per unit])</f>
        <v>4.97</v>
      </c>
      <c r="I176" s="5">
        <f>data[[#This Row],[Cost Per Unit]]*data[[#This Row],[Units]]</f>
        <v>1520.82</v>
      </c>
      <c r="J176" s="5">
        <f>data[[#This Row],[Amount]]-data[[#This Row],[Total Cost ]]</f>
        <v>2399.1800000000003</v>
      </c>
    </row>
    <row r="177" spans="3:10" x14ac:dyDescent="0.3">
      <c r="C177" t="s">
        <v>41</v>
      </c>
      <c r="D177" t="s">
        <v>39</v>
      </c>
      <c r="E177" t="s">
        <v>14</v>
      </c>
      <c r="F177" s="40">
        <v>3976</v>
      </c>
      <c r="G177" s="5">
        <v>72</v>
      </c>
      <c r="H177" s="46">
        <f>_xlfn.XLOOKUP(data[[#This Row],[Product]],products[Product],products[Cost per unit])</f>
        <v>11.7</v>
      </c>
      <c r="I177" s="5">
        <f>data[[#This Row],[Cost Per Unit]]*data[[#This Row],[Units]]</f>
        <v>842.4</v>
      </c>
      <c r="J177" s="5">
        <f>data[[#This Row],[Amount]]-data[[#This Row],[Total Cost ]]</f>
        <v>3133.6</v>
      </c>
    </row>
    <row r="178" spans="3:10" x14ac:dyDescent="0.3">
      <c r="C178" t="s">
        <v>3</v>
      </c>
      <c r="D178" t="s">
        <v>37</v>
      </c>
      <c r="E178" t="s">
        <v>17</v>
      </c>
      <c r="F178" s="40">
        <v>3983</v>
      </c>
      <c r="G178" s="5">
        <v>144</v>
      </c>
      <c r="H178" s="46">
        <f>_xlfn.XLOOKUP(data[[#This Row],[Product]],products[Product],products[Cost per unit])</f>
        <v>3.11</v>
      </c>
      <c r="I178" s="5">
        <f>data[[#This Row],[Cost Per Unit]]*data[[#This Row],[Units]]</f>
        <v>447.84</v>
      </c>
      <c r="J178" s="5">
        <f>data[[#This Row],[Amount]]-data[[#This Row],[Total Cost ]]</f>
        <v>3535.16</v>
      </c>
    </row>
    <row r="179" spans="3:10" x14ac:dyDescent="0.3">
      <c r="C179" t="s">
        <v>40</v>
      </c>
      <c r="D179" t="s">
        <v>34</v>
      </c>
      <c r="E179" t="s">
        <v>19</v>
      </c>
      <c r="F179" s="40">
        <v>4018</v>
      </c>
      <c r="G179" s="5">
        <v>162</v>
      </c>
      <c r="H179" s="46">
        <f>_xlfn.XLOOKUP(data[[#This Row],[Product]],products[Product],products[Cost per unit])</f>
        <v>7.64</v>
      </c>
      <c r="I179" s="5">
        <f>data[[#This Row],[Cost Per Unit]]*data[[#This Row],[Units]]</f>
        <v>1237.6799999999998</v>
      </c>
      <c r="J179" s="5">
        <f>data[[#This Row],[Amount]]-data[[#This Row],[Total Cost ]]</f>
        <v>2780.32</v>
      </c>
    </row>
    <row r="180" spans="3:10" x14ac:dyDescent="0.3">
      <c r="C180" t="s">
        <v>5</v>
      </c>
      <c r="D180" t="s">
        <v>39</v>
      </c>
      <c r="E180" t="s">
        <v>24</v>
      </c>
      <c r="F180" s="40">
        <v>4018</v>
      </c>
      <c r="G180" s="5">
        <v>171</v>
      </c>
      <c r="H180" s="46">
        <f>_xlfn.XLOOKUP(data[[#This Row],[Product]],products[Product],products[Cost per unit])</f>
        <v>4.97</v>
      </c>
      <c r="I180" s="5">
        <f>data[[#This Row],[Cost Per Unit]]*data[[#This Row],[Units]]</f>
        <v>849.87</v>
      </c>
      <c r="J180" s="5">
        <f>data[[#This Row],[Amount]]-data[[#This Row],[Total Cost ]]</f>
        <v>3168.13</v>
      </c>
    </row>
    <row r="181" spans="3:10" x14ac:dyDescent="0.3">
      <c r="C181" t="s">
        <v>2</v>
      </c>
      <c r="D181" t="s">
        <v>39</v>
      </c>
      <c r="E181" t="s">
        <v>33</v>
      </c>
      <c r="F181" s="40">
        <v>4018</v>
      </c>
      <c r="G181" s="5">
        <v>126</v>
      </c>
      <c r="H181" s="46">
        <f>_xlfn.XLOOKUP(data[[#This Row],[Product]],products[Product],products[Cost per unit])</f>
        <v>12.37</v>
      </c>
      <c r="I181" s="5">
        <f>data[[#This Row],[Cost Per Unit]]*data[[#This Row],[Units]]</f>
        <v>1558.62</v>
      </c>
      <c r="J181" s="5">
        <f>data[[#This Row],[Amount]]-data[[#This Row],[Total Cost ]]</f>
        <v>2459.38</v>
      </c>
    </row>
    <row r="182" spans="3:10" x14ac:dyDescent="0.3">
      <c r="C182" t="s">
        <v>10</v>
      </c>
      <c r="D182" t="s">
        <v>34</v>
      </c>
      <c r="E182" t="s">
        <v>22</v>
      </c>
      <c r="F182" s="40">
        <v>4053</v>
      </c>
      <c r="G182" s="5">
        <v>24</v>
      </c>
      <c r="H182" s="46">
        <f>_xlfn.XLOOKUP(data[[#This Row],[Product]],products[Product],products[Cost per unit])</f>
        <v>9.77</v>
      </c>
      <c r="I182" s="5">
        <f>data[[#This Row],[Cost Per Unit]]*data[[#This Row],[Units]]</f>
        <v>234.48</v>
      </c>
      <c r="J182" s="5">
        <f>data[[#This Row],[Amount]]-data[[#This Row],[Total Cost ]]</f>
        <v>3818.52</v>
      </c>
    </row>
    <row r="183" spans="3:10" x14ac:dyDescent="0.3">
      <c r="C183" t="s">
        <v>9</v>
      </c>
      <c r="D183" t="s">
        <v>38</v>
      </c>
      <c r="E183" t="s">
        <v>24</v>
      </c>
      <c r="F183" s="40">
        <v>4137</v>
      </c>
      <c r="G183" s="5">
        <v>60</v>
      </c>
      <c r="H183" s="46">
        <f>_xlfn.XLOOKUP(data[[#This Row],[Product]],products[Product],products[Cost per unit])</f>
        <v>4.97</v>
      </c>
      <c r="I183" s="5">
        <f>data[[#This Row],[Cost Per Unit]]*data[[#This Row],[Units]]</f>
        <v>298.2</v>
      </c>
      <c r="J183" s="5">
        <f>data[[#This Row],[Amount]]-data[[#This Row],[Total Cost ]]</f>
        <v>3838.8</v>
      </c>
    </row>
    <row r="184" spans="3:10" x14ac:dyDescent="0.3">
      <c r="C184" t="s">
        <v>6</v>
      </c>
      <c r="D184" t="s">
        <v>34</v>
      </c>
      <c r="E184" t="s">
        <v>27</v>
      </c>
      <c r="F184" s="40">
        <v>4242</v>
      </c>
      <c r="G184" s="5">
        <v>207</v>
      </c>
      <c r="H184" s="46">
        <f>_xlfn.XLOOKUP(data[[#This Row],[Product]],products[Product],products[Cost per unit])</f>
        <v>16.73</v>
      </c>
      <c r="I184" s="5">
        <f>data[[#This Row],[Cost Per Unit]]*data[[#This Row],[Units]]</f>
        <v>3463.11</v>
      </c>
      <c r="J184" s="5">
        <f>data[[#This Row],[Amount]]-data[[#This Row],[Total Cost ]]</f>
        <v>778.88999999999987</v>
      </c>
    </row>
    <row r="185" spans="3:10" x14ac:dyDescent="0.3">
      <c r="C185" t="s">
        <v>9</v>
      </c>
      <c r="D185" t="s">
        <v>37</v>
      </c>
      <c r="E185" t="s">
        <v>25</v>
      </c>
      <c r="F185" s="40">
        <v>4305</v>
      </c>
      <c r="G185" s="5">
        <v>156</v>
      </c>
      <c r="H185" s="46">
        <f>_xlfn.XLOOKUP(data[[#This Row],[Product]],products[Product],products[Cost per unit])</f>
        <v>13.15</v>
      </c>
      <c r="I185" s="5">
        <f>data[[#This Row],[Cost Per Unit]]*data[[#This Row],[Units]]</f>
        <v>2051.4</v>
      </c>
      <c r="J185" s="5">
        <f>data[[#This Row],[Amount]]-data[[#This Row],[Total Cost ]]</f>
        <v>2253.6</v>
      </c>
    </row>
    <row r="186" spans="3:10" x14ac:dyDescent="0.3">
      <c r="C186" t="s">
        <v>6</v>
      </c>
      <c r="D186" t="s">
        <v>36</v>
      </c>
      <c r="E186" t="s">
        <v>13</v>
      </c>
      <c r="F186" s="40">
        <v>4319</v>
      </c>
      <c r="G186" s="5">
        <v>30</v>
      </c>
      <c r="H186" s="46">
        <f>_xlfn.XLOOKUP(data[[#This Row],[Product]],products[Product],products[Cost per unit])</f>
        <v>9.33</v>
      </c>
      <c r="I186" s="5">
        <f>data[[#This Row],[Cost Per Unit]]*data[[#This Row],[Units]]</f>
        <v>279.89999999999998</v>
      </c>
      <c r="J186" s="5">
        <f>data[[#This Row],[Amount]]-data[[#This Row],[Total Cost ]]</f>
        <v>4039.1</v>
      </c>
    </row>
    <row r="187" spans="3:10" x14ac:dyDescent="0.3">
      <c r="C187" t="s">
        <v>2</v>
      </c>
      <c r="D187" t="s">
        <v>38</v>
      </c>
      <c r="E187" t="s">
        <v>31</v>
      </c>
      <c r="F187" s="40">
        <v>4326</v>
      </c>
      <c r="G187" s="5">
        <v>348</v>
      </c>
      <c r="H187" s="46">
        <f>_xlfn.XLOOKUP(data[[#This Row],[Product]],products[Product],products[Cost per unit])</f>
        <v>5.79</v>
      </c>
      <c r="I187" s="5">
        <f>data[[#This Row],[Cost Per Unit]]*data[[#This Row],[Units]]</f>
        <v>2014.92</v>
      </c>
      <c r="J187" s="5">
        <f>data[[#This Row],[Amount]]-data[[#This Row],[Total Cost ]]</f>
        <v>2311.08</v>
      </c>
    </row>
    <row r="188" spans="3:10" x14ac:dyDescent="0.3">
      <c r="C188" t="s">
        <v>2</v>
      </c>
      <c r="D188" t="s">
        <v>38</v>
      </c>
      <c r="E188" t="s">
        <v>23</v>
      </c>
      <c r="F188" s="40">
        <v>4417</v>
      </c>
      <c r="G188" s="5">
        <v>153</v>
      </c>
      <c r="H188" s="46">
        <f>_xlfn.XLOOKUP(data[[#This Row],[Product]],products[Product],products[Cost per unit])</f>
        <v>6.49</v>
      </c>
      <c r="I188" s="5">
        <f>data[[#This Row],[Cost Per Unit]]*data[[#This Row],[Units]]</f>
        <v>992.97</v>
      </c>
      <c r="J188" s="5">
        <f>data[[#This Row],[Amount]]-data[[#This Row],[Total Cost ]]</f>
        <v>3424.0299999999997</v>
      </c>
    </row>
    <row r="189" spans="3:10" x14ac:dyDescent="0.3">
      <c r="C189" t="s">
        <v>40</v>
      </c>
      <c r="D189" t="s">
        <v>36</v>
      </c>
      <c r="E189" t="s">
        <v>13</v>
      </c>
      <c r="F189" s="40">
        <v>4424</v>
      </c>
      <c r="G189" s="5">
        <v>201</v>
      </c>
      <c r="H189" s="46">
        <f>_xlfn.XLOOKUP(data[[#This Row],[Product]],products[Product],products[Cost per unit])</f>
        <v>9.33</v>
      </c>
      <c r="I189" s="5">
        <f>data[[#This Row],[Cost Per Unit]]*data[[#This Row],[Units]]</f>
        <v>1875.33</v>
      </c>
      <c r="J189" s="5">
        <f>data[[#This Row],[Amount]]-data[[#This Row],[Total Cost ]]</f>
        <v>2548.67</v>
      </c>
    </row>
    <row r="190" spans="3:10" x14ac:dyDescent="0.3">
      <c r="C190" t="s">
        <v>7</v>
      </c>
      <c r="D190" t="s">
        <v>39</v>
      </c>
      <c r="E190" t="s">
        <v>17</v>
      </c>
      <c r="F190" s="40">
        <v>4438</v>
      </c>
      <c r="G190" s="5">
        <v>246</v>
      </c>
      <c r="H190" s="46">
        <f>_xlfn.XLOOKUP(data[[#This Row],[Product]],products[Product],products[Cost per unit])</f>
        <v>3.11</v>
      </c>
      <c r="I190" s="5">
        <f>data[[#This Row],[Cost Per Unit]]*data[[#This Row],[Units]]</f>
        <v>765.06</v>
      </c>
      <c r="J190" s="5">
        <f>data[[#This Row],[Amount]]-data[[#This Row],[Total Cost ]]</f>
        <v>3672.94</v>
      </c>
    </row>
    <row r="191" spans="3:10" x14ac:dyDescent="0.3">
      <c r="C191" t="s">
        <v>5</v>
      </c>
      <c r="D191" t="s">
        <v>35</v>
      </c>
      <c r="E191" t="s">
        <v>29</v>
      </c>
      <c r="F191" s="40">
        <v>4480</v>
      </c>
      <c r="G191" s="5">
        <v>357</v>
      </c>
      <c r="H191" s="46">
        <f>_xlfn.XLOOKUP(data[[#This Row],[Product]],products[Product],products[Cost per unit])</f>
        <v>7.16</v>
      </c>
      <c r="I191" s="5">
        <f>data[[#This Row],[Cost Per Unit]]*data[[#This Row],[Units]]</f>
        <v>2556.12</v>
      </c>
      <c r="J191" s="5">
        <f>data[[#This Row],[Amount]]-data[[#This Row],[Total Cost ]]</f>
        <v>1923.88</v>
      </c>
    </row>
    <row r="192" spans="3:10" x14ac:dyDescent="0.3">
      <c r="C192" t="s">
        <v>7</v>
      </c>
      <c r="D192" t="s">
        <v>37</v>
      </c>
      <c r="E192" t="s">
        <v>17</v>
      </c>
      <c r="F192" s="40">
        <v>4487</v>
      </c>
      <c r="G192" s="5">
        <v>111</v>
      </c>
      <c r="H192" s="46">
        <f>_xlfn.XLOOKUP(data[[#This Row],[Product]],products[Product],products[Cost per unit])</f>
        <v>3.11</v>
      </c>
      <c r="I192" s="5">
        <f>data[[#This Row],[Cost Per Unit]]*data[[#This Row],[Units]]</f>
        <v>345.21</v>
      </c>
      <c r="J192" s="5">
        <f>data[[#This Row],[Amount]]-data[[#This Row],[Total Cost ]]</f>
        <v>4141.79</v>
      </c>
    </row>
    <row r="193" spans="3:10" x14ac:dyDescent="0.3">
      <c r="C193" t="s">
        <v>7</v>
      </c>
      <c r="D193" t="s">
        <v>37</v>
      </c>
      <c r="E193" t="s">
        <v>16</v>
      </c>
      <c r="F193" s="40">
        <v>4487</v>
      </c>
      <c r="G193" s="5">
        <v>333</v>
      </c>
      <c r="H193" s="46">
        <f>_xlfn.XLOOKUP(data[[#This Row],[Product]],products[Product],products[Cost per unit])</f>
        <v>8.7899999999999991</v>
      </c>
      <c r="I193" s="5">
        <f>data[[#This Row],[Cost Per Unit]]*data[[#This Row],[Units]]</f>
        <v>2927.0699999999997</v>
      </c>
      <c r="J193" s="5">
        <f>data[[#This Row],[Amount]]-data[[#This Row],[Total Cost ]]</f>
        <v>1559.9300000000003</v>
      </c>
    </row>
    <row r="194" spans="3:10" x14ac:dyDescent="0.3">
      <c r="C194" t="s">
        <v>7</v>
      </c>
      <c r="D194" t="s">
        <v>35</v>
      </c>
      <c r="E194" t="s">
        <v>19</v>
      </c>
      <c r="F194" s="40">
        <v>4585</v>
      </c>
      <c r="G194" s="5">
        <v>240</v>
      </c>
      <c r="H194" s="46">
        <f>_xlfn.XLOOKUP(data[[#This Row],[Product]],products[Product],products[Cost per unit])</f>
        <v>7.64</v>
      </c>
      <c r="I194" s="5">
        <f>data[[#This Row],[Cost Per Unit]]*data[[#This Row],[Units]]</f>
        <v>1833.6</v>
      </c>
      <c r="J194" s="5">
        <f>data[[#This Row],[Amount]]-data[[#This Row],[Total Cost ]]</f>
        <v>2751.4</v>
      </c>
    </row>
    <row r="195" spans="3:10" x14ac:dyDescent="0.3">
      <c r="C195" t="s">
        <v>3</v>
      </c>
      <c r="D195" t="s">
        <v>37</v>
      </c>
      <c r="E195" t="s">
        <v>29</v>
      </c>
      <c r="F195" s="40">
        <v>4592</v>
      </c>
      <c r="G195" s="5">
        <v>324</v>
      </c>
      <c r="H195" s="46">
        <f>_xlfn.XLOOKUP(data[[#This Row],[Product]],products[Product],products[Cost per unit])</f>
        <v>7.16</v>
      </c>
      <c r="I195" s="5">
        <f>data[[#This Row],[Cost Per Unit]]*data[[#This Row],[Units]]</f>
        <v>2319.84</v>
      </c>
      <c r="J195" s="5">
        <f>data[[#This Row],[Amount]]-data[[#This Row],[Total Cost ]]</f>
        <v>2272.16</v>
      </c>
    </row>
    <row r="196" spans="3:10" x14ac:dyDescent="0.3">
      <c r="C196" t="s">
        <v>7</v>
      </c>
      <c r="D196" t="s">
        <v>35</v>
      </c>
      <c r="E196" t="s">
        <v>14</v>
      </c>
      <c r="F196" s="40">
        <v>4606</v>
      </c>
      <c r="G196" s="5">
        <v>63</v>
      </c>
      <c r="H196" s="46">
        <f>_xlfn.XLOOKUP(data[[#This Row],[Product]],products[Product],products[Cost per unit])</f>
        <v>11.7</v>
      </c>
      <c r="I196" s="5">
        <f>data[[#This Row],[Cost Per Unit]]*data[[#This Row],[Units]]</f>
        <v>737.09999999999991</v>
      </c>
      <c r="J196" s="5">
        <f>data[[#This Row],[Amount]]-data[[#This Row],[Total Cost ]]</f>
        <v>3868.9</v>
      </c>
    </row>
    <row r="197" spans="3:10" x14ac:dyDescent="0.3">
      <c r="C197" t="s">
        <v>10</v>
      </c>
      <c r="D197" t="s">
        <v>37</v>
      </c>
      <c r="E197" t="s">
        <v>23</v>
      </c>
      <c r="F197" s="40">
        <v>4683</v>
      </c>
      <c r="G197" s="5">
        <v>30</v>
      </c>
      <c r="H197" s="46">
        <f>_xlfn.XLOOKUP(data[[#This Row],[Product]],products[Product],products[Cost per unit])</f>
        <v>6.49</v>
      </c>
      <c r="I197" s="5">
        <f>data[[#This Row],[Cost Per Unit]]*data[[#This Row],[Units]]</f>
        <v>194.70000000000002</v>
      </c>
      <c r="J197" s="5">
        <f>data[[#This Row],[Amount]]-data[[#This Row],[Total Cost ]]</f>
        <v>4488.3</v>
      </c>
    </row>
    <row r="198" spans="3:10" x14ac:dyDescent="0.3">
      <c r="C198" t="s">
        <v>40</v>
      </c>
      <c r="D198" t="s">
        <v>35</v>
      </c>
      <c r="E198" t="s">
        <v>16</v>
      </c>
      <c r="F198" s="40">
        <v>4725</v>
      </c>
      <c r="G198" s="5">
        <v>174</v>
      </c>
      <c r="H198" s="46">
        <f>_xlfn.XLOOKUP(data[[#This Row],[Product]],products[Product],products[Cost per unit])</f>
        <v>8.7899999999999991</v>
      </c>
      <c r="I198" s="5">
        <f>data[[#This Row],[Cost Per Unit]]*data[[#This Row],[Units]]</f>
        <v>1529.4599999999998</v>
      </c>
      <c r="J198" s="5">
        <f>data[[#This Row],[Amount]]-data[[#This Row],[Total Cost ]]</f>
        <v>3195.54</v>
      </c>
    </row>
    <row r="199" spans="3:10" x14ac:dyDescent="0.3">
      <c r="C199" t="s">
        <v>8</v>
      </c>
      <c r="D199" t="s">
        <v>35</v>
      </c>
      <c r="E199" t="s">
        <v>27</v>
      </c>
      <c r="F199" s="40">
        <v>4753</v>
      </c>
      <c r="G199" s="5">
        <v>300</v>
      </c>
      <c r="H199" s="46">
        <f>_xlfn.XLOOKUP(data[[#This Row],[Product]],products[Product],products[Cost per unit])</f>
        <v>16.73</v>
      </c>
      <c r="I199" s="5">
        <f>data[[#This Row],[Cost Per Unit]]*data[[#This Row],[Units]]</f>
        <v>5019</v>
      </c>
      <c r="J199" s="5">
        <f>data[[#This Row],[Amount]]-data[[#This Row],[Total Cost ]]</f>
        <v>-266</v>
      </c>
    </row>
    <row r="200" spans="3:10" x14ac:dyDescent="0.3">
      <c r="C200" t="s">
        <v>5</v>
      </c>
      <c r="D200" t="s">
        <v>35</v>
      </c>
      <c r="E200" t="s">
        <v>31</v>
      </c>
      <c r="F200" s="40">
        <v>4753</v>
      </c>
      <c r="G200" s="5">
        <v>246</v>
      </c>
      <c r="H200" s="46">
        <f>_xlfn.XLOOKUP(data[[#This Row],[Product]],products[Product],products[Cost per unit])</f>
        <v>5.79</v>
      </c>
      <c r="I200" s="5">
        <f>data[[#This Row],[Cost Per Unit]]*data[[#This Row],[Units]]</f>
        <v>1424.34</v>
      </c>
      <c r="J200" s="5">
        <f>data[[#This Row],[Amount]]-data[[#This Row],[Total Cost ]]</f>
        <v>3328.66</v>
      </c>
    </row>
    <row r="201" spans="3:10" x14ac:dyDescent="0.3">
      <c r="C201" t="s">
        <v>41</v>
      </c>
      <c r="D201" t="s">
        <v>35</v>
      </c>
      <c r="E201" t="s">
        <v>13</v>
      </c>
      <c r="F201" s="40">
        <v>4760</v>
      </c>
      <c r="G201" s="5">
        <v>69</v>
      </c>
      <c r="H201" s="46">
        <f>_xlfn.XLOOKUP(data[[#This Row],[Product]],products[Product],products[Cost per unit])</f>
        <v>9.33</v>
      </c>
      <c r="I201" s="5">
        <f>data[[#This Row],[Cost Per Unit]]*data[[#This Row],[Units]]</f>
        <v>643.77</v>
      </c>
      <c r="J201" s="5">
        <f>data[[#This Row],[Amount]]-data[[#This Row],[Total Cost ]]</f>
        <v>4116.2299999999996</v>
      </c>
    </row>
    <row r="202" spans="3:10" x14ac:dyDescent="0.3">
      <c r="C202" t="s">
        <v>6</v>
      </c>
      <c r="D202" t="s">
        <v>35</v>
      </c>
      <c r="E202" t="s">
        <v>30</v>
      </c>
      <c r="F202" s="40">
        <v>4781</v>
      </c>
      <c r="G202" s="5">
        <v>123</v>
      </c>
      <c r="H202" s="46">
        <f>_xlfn.XLOOKUP(data[[#This Row],[Product]],products[Product],products[Cost per unit])</f>
        <v>14.49</v>
      </c>
      <c r="I202" s="5">
        <f>data[[#This Row],[Cost Per Unit]]*data[[#This Row],[Units]]</f>
        <v>1782.27</v>
      </c>
      <c r="J202" s="5">
        <f>data[[#This Row],[Amount]]-data[[#This Row],[Total Cost ]]</f>
        <v>2998.73</v>
      </c>
    </row>
    <row r="203" spans="3:10" x14ac:dyDescent="0.3">
      <c r="C203" t="s">
        <v>2</v>
      </c>
      <c r="D203" t="s">
        <v>39</v>
      </c>
      <c r="E203" t="s">
        <v>15</v>
      </c>
      <c r="F203" s="40">
        <v>4802</v>
      </c>
      <c r="G203" s="5">
        <v>36</v>
      </c>
      <c r="H203" s="46">
        <f>_xlfn.XLOOKUP(data[[#This Row],[Product]],products[Product],products[Cost per unit])</f>
        <v>11.73</v>
      </c>
      <c r="I203" s="5">
        <f>data[[#This Row],[Cost Per Unit]]*data[[#This Row],[Units]]</f>
        <v>422.28000000000003</v>
      </c>
      <c r="J203" s="5">
        <f>data[[#This Row],[Amount]]-data[[#This Row],[Total Cost ]]</f>
        <v>4379.72</v>
      </c>
    </row>
    <row r="204" spans="3:10" x14ac:dyDescent="0.3">
      <c r="C204" t="s">
        <v>10</v>
      </c>
      <c r="D204" t="s">
        <v>39</v>
      </c>
      <c r="E204" t="s">
        <v>21</v>
      </c>
      <c r="F204" s="40">
        <v>4858</v>
      </c>
      <c r="G204" s="5">
        <v>279</v>
      </c>
      <c r="H204" s="46">
        <f>_xlfn.XLOOKUP(data[[#This Row],[Product]],products[Product],products[Cost per unit])</f>
        <v>9</v>
      </c>
      <c r="I204" s="5">
        <f>data[[#This Row],[Cost Per Unit]]*data[[#This Row],[Units]]</f>
        <v>2511</v>
      </c>
      <c r="J204" s="5">
        <f>data[[#This Row],[Amount]]-data[[#This Row],[Total Cost ]]</f>
        <v>2347</v>
      </c>
    </row>
    <row r="205" spans="3:10" x14ac:dyDescent="0.3">
      <c r="C205" t="s">
        <v>41</v>
      </c>
      <c r="D205" t="s">
        <v>34</v>
      </c>
      <c r="E205" t="s">
        <v>23</v>
      </c>
      <c r="F205" s="40">
        <v>4935</v>
      </c>
      <c r="G205" s="5">
        <v>126</v>
      </c>
      <c r="H205" s="46">
        <f>_xlfn.XLOOKUP(data[[#This Row],[Product]],products[Product],products[Cost per unit])</f>
        <v>6.49</v>
      </c>
      <c r="I205" s="5">
        <f>data[[#This Row],[Cost Per Unit]]*data[[#This Row],[Units]]</f>
        <v>817.74</v>
      </c>
      <c r="J205" s="5">
        <f>data[[#This Row],[Amount]]-data[[#This Row],[Total Cost ]]</f>
        <v>4117.26</v>
      </c>
    </row>
    <row r="206" spans="3:10" x14ac:dyDescent="0.3">
      <c r="C206" t="s">
        <v>6</v>
      </c>
      <c r="D206" t="s">
        <v>37</v>
      </c>
      <c r="E206" t="s">
        <v>23</v>
      </c>
      <c r="F206" s="40">
        <v>4949</v>
      </c>
      <c r="G206" s="5">
        <v>189</v>
      </c>
      <c r="H206" s="46">
        <f>_xlfn.XLOOKUP(data[[#This Row],[Product]],products[Product],products[Cost per unit])</f>
        <v>6.49</v>
      </c>
      <c r="I206" s="5">
        <f>data[[#This Row],[Cost Per Unit]]*data[[#This Row],[Units]]</f>
        <v>1226.6100000000001</v>
      </c>
      <c r="J206" s="5">
        <f>data[[#This Row],[Amount]]-data[[#This Row],[Total Cost ]]</f>
        <v>3722.39</v>
      </c>
    </row>
    <row r="207" spans="3:10" x14ac:dyDescent="0.3">
      <c r="C207" t="s">
        <v>3</v>
      </c>
      <c r="D207" t="s">
        <v>39</v>
      </c>
      <c r="E207" t="s">
        <v>26</v>
      </c>
      <c r="F207" s="40">
        <v>4956</v>
      </c>
      <c r="G207" s="5">
        <v>171</v>
      </c>
      <c r="H207" s="46">
        <f>_xlfn.XLOOKUP(data[[#This Row],[Product]],products[Product],products[Cost per unit])</f>
        <v>5.6</v>
      </c>
      <c r="I207" s="5">
        <f>data[[#This Row],[Cost Per Unit]]*data[[#This Row],[Units]]</f>
        <v>957.59999999999991</v>
      </c>
      <c r="J207" s="5">
        <f>data[[#This Row],[Amount]]-data[[#This Row],[Total Cost ]]</f>
        <v>3998.4</v>
      </c>
    </row>
    <row r="208" spans="3:10" x14ac:dyDescent="0.3">
      <c r="C208" t="s">
        <v>6</v>
      </c>
      <c r="D208" t="s">
        <v>36</v>
      </c>
      <c r="E208" t="s">
        <v>17</v>
      </c>
      <c r="F208" s="40">
        <v>4970</v>
      </c>
      <c r="G208" s="5">
        <v>156</v>
      </c>
      <c r="H208" s="46">
        <f>_xlfn.XLOOKUP(data[[#This Row],[Product]],products[Product],products[Cost per unit])</f>
        <v>3.11</v>
      </c>
      <c r="I208" s="5">
        <f>data[[#This Row],[Cost Per Unit]]*data[[#This Row],[Units]]</f>
        <v>485.15999999999997</v>
      </c>
      <c r="J208" s="5">
        <f>data[[#This Row],[Amount]]-data[[#This Row],[Total Cost ]]</f>
        <v>4484.84</v>
      </c>
    </row>
    <row r="209" spans="3:10" x14ac:dyDescent="0.3">
      <c r="C209" t="s">
        <v>5</v>
      </c>
      <c r="D209" t="s">
        <v>37</v>
      </c>
      <c r="E209" t="s">
        <v>14</v>
      </c>
      <c r="F209" s="40">
        <v>4991</v>
      </c>
      <c r="G209" s="5">
        <v>12</v>
      </c>
      <c r="H209" s="46">
        <f>_xlfn.XLOOKUP(data[[#This Row],[Product]],products[Product],products[Cost per unit])</f>
        <v>11.7</v>
      </c>
      <c r="I209" s="5">
        <f>data[[#This Row],[Cost Per Unit]]*data[[#This Row],[Units]]</f>
        <v>140.39999999999998</v>
      </c>
      <c r="J209" s="5">
        <f>data[[#This Row],[Amount]]-data[[#This Row],[Total Cost ]]</f>
        <v>4850.6000000000004</v>
      </c>
    </row>
    <row r="210" spans="3:10" x14ac:dyDescent="0.3">
      <c r="C210" t="s">
        <v>10</v>
      </c>
      <c r="D210" t="s">
        <v>34</v>
      </c>
      <c r="E210" t="s">
        <v>26</v>
      </c>
      <c r="F210" s="40">
        <v>4991</v>
      </c>
      <c r="G210" s="5">
        <v>9</v>
      </c>
      <c r="H210" s="46">
        <f>_xlfn.XLOOKUP(data[[#This Row],[Product]],products[Product],products[Cost per unit])</f>
        <v>5.6</v>
      </c>
      <c r="I210" s="5">
        <f>data[[#This Row],[Cost Per Unit]]*data[[#This Row],[Units]]</f>
        <v>50.4</v>
      </c>
      <c r="J210" s="5">
        <f>data[[#This Row],[Amount]]-data[[#This Row],[Total Cost ]]</f>
        <v>4940.6000000000004</v>
      </c>
    </row>
    <row r="211" spans="3:10" x14ac:dyDescent="0.3">
      <c r="C211" t="s">
        <v>8</v>
      </c>
      <c r="D211" t="s">
        <v>35</v>
      </c>
      <c r="E211" t="s">
        <v>22</v>
      </c>
      <c r="F211" s="40">
        <v>5012</v>
      </c>
      <c r="G211" s="5">
        <v>210</v>
      </c>
      <c r="H211" s="46">
        <f>_xlfn.XLOOKUP(data[[#This Row],[Product]],products[Product],products[Cost per unit])</f>
        <v>9.77</v>
      </c>
      <c r="I211" s="5">
        <f>data[[#This Row],[Cost Per Unit]]*data[[#This Row],[Units]]</f>
        <v>2051.6999999999998</v>
      </c>
      <c r="J211" s="5">
        <f>data[[#This Row],[Amount]]-data[[#This Row],[Total Cost ]]</f>
        <v>2960.3</v>
      </c>
    </row>
    <row r="212" spans="3:10" x14ac:dyDescent="0.3">
      <c r="C212" t="s">
        <v>40</v>
      </c>
      <c r="D212" t="s">
        <v>34</v>
      </c>
      <c r="E212" t="s">
        <v>17</v>
      </c>
      <c r="F212" s="40">
        <v>5019</v>
      </c>
      <c r="G212" s="5">
        <v>156</v>
      </c>
      <c r="H212" s="46">
        <f>_xlfn.XLOOKUP(data[[#This Row],[Product]],products[Product],products[Cost per unit])</f>
        <v>3.11</v>
      </c>
      <c r="I212" s="5">
        <f>data[[#This Row],[Cost Per Unit]]*data[[#This Row],[Units]]</f>
        <v>485.15999999999997</v>
      </c>
      <c r="J212" s="5">
        <f>data[[#This Row],[Amount]]-data[[#This Row],[Total Cost ]]</f>
        <v>4533.84</v>
      </c>
    </row>
    <row r="213" spans="3:10" x14ac:dyDescent="0.3">
      <c r="C213" t="s">
        <v>8</v>
      </c>
      <c r="D213" t="s">
        <v>36</v>
      </c>
      <c r="E213" t="s">
        <v>23</v>
      </c>
      <c r="F213" s="40">
        <v>5019</v>
      </c>
      <c r="G213" s="5">
        <v>150</v>
      </c>
      <c r="H213" s="46">
        <f>_xlfn.XLOOKUP(data[[#This Row],[Product]],products[Product],products[Cost per unit])</f>
        <v>6.49</v>
      </c>
      <c r="I213" s="5">
        <f>data[[#This Row],[Cost Per Unit]]*data[[#This Row],[Units]]</f>
        <v>973.5</v>
      </c>
      <c r="J213" s="5">
        <f>data[[#This Row],[Amount]]-data[[#This Row],[Total Cost ]]</f>
        <v>4045.5</v>
      </c>
    </row>
    <row r="214" spans="3:10" x14ac:dyDescent="0.3">
      <c r="C214" t="s">
        <v>5</v>
      </c>
      <c r="D214" t="s">
        <v>38</v>
      </c>
      <c r="E214" t="s">
        <v>32</v>
      </c>
      <c r="F214" s="40">
        <v>5075</v>
      </c>
      <c r="G214" s="5">
        <v>21</v>
      </c>
      <c r="H214" s="46">
        <f>_xlfn.XLOOKUP(data[[#This Row],[Product]],products[Product],products[Cost per unit])</f>
        <v>8.65</v>
      </c>
      <c r="I214" s="5">
        <f>data[[#This Row],[Cost Per Unit]]*data[[#This Row],[Units]]</f>
        <v>181.65</v>
      </c>
      <c r="J214" s="5">
        <f>data[[#This Row],[Amount]]-data[[#This Row],[Total Cost ]]</f>
        <v>4893.3500000000004</v>
      </c>
    </row>
    <row r="215" spans="3:10" x14ac:dyDescent="0.3">
      <c r="C215" t="s">
        <v>7</v>
      </c>
      <c r="D215" t="s">
        <v>35</v>
      </c>
      <c r="E215" t="s">
        <v>28</v>
      </c>
      <c r="F215" s="40">
        <v>5194</v>
      </c>
      <c r="G215" s="5">
        <v>288</v>
      </c>
      <c r="H215" s="46">
        <f>_xlfn.XLOOKUP(data[[#This Row],[Product]],products[Product],products[Cost per unit])</f>
        <v>10.38</v>
      </c>
      <c r="I215" s="5">
        <f>data[[#This Row],[Cost Per Unit]]*data[[#This Row],[Units]]</f>
        <v>2989.44</v>
      </c>
      <c r="J215" s="5">
        <f>data[[#This Row],[Amount]]-data[[#This Row],[Total Cost ]]</f>
        <v>2204.56</v>
      </c>
    </row>
    <row r="216" spans="3:10" x14ac:dyDescent="0.3">
      <c r="C216" t="s">
        <v>5</v>
      </c>
      <c r="D216" t="s">
        <v>39</v>
      </c>
      <c r="E216" t="s">
        <v>26</v>
      </c>
      <c r="F216" s="40">
        <v>5236</v>
      </c>
      <c r="G216" s="5">
        <v>51</v>
      </c>
      <c r="H216" s="46">
        <f>_xlfn.XLOOKUP(data[[#This Row],[Product]],products[Product],products[Cost per unit])</f>
        <v>5.6</v>
      </c>
      <c r="I216" s="5">
        <f>data[[#This Row],[Cost Per Unit]]*data[[#This Row],[Units]]</f>
        <v>285.59999999999997</v>
      </c>
      <c r="J216" s="5">
        <f>data[[#This Row],[Amount]]-data[[#This Row],[Total Cost ]]</f>
        <v>4950.3999999999996</v>
      </c>
    </row>
    <row r="217" spans="3:10" x14ac:dyDescent="0.3">
      <c r="C217" t="s">
        <v>7</v>
      </c>
      <c r="D217" t="s">
        <v>37</v>
      </c>
      <c r="E217" t="s">
        <v>26</v>
      </c>
      <c r="F217" s="40">
        <v>5306</v>
      </c>
      <c r="G217" s="5">
        <v>0</v>
      </c>
      <c r="H217" s="46">
        <f>_xlfn.XLOOKUP(data[[#This Row],[Product]],products[Product],products[Cost per unit])</f>
        <v>5.6</v>
      </c>
      <c r="I217" s="5">
        <f>data[[#This Row],[Cost Per Unit]]*data[[#This Row],[Units]]</f>
        <v>0</v>
      </c>
      <c r="J217" s="5">
        <f>data[[#This Row],[Amount]]-data[[#This Row],[Total Cost ]]</f>
        <v>5306</v>
      </c>
    </row>
    <row r="218" spans="3:10" x14ac:dyDescent="0.3">
      <c r="C218" t="s">
        <v>10</v>
      </c>
      <c r="D218" t="s">
        <v>34</v>
      </c>
      <c r="E218" t="s">
        <v>19</v>
      </c>
      <c r="F218" s="40">
        <v>5355</v>
      </c>
      <c r="G218" s="5">
        <v>204</v>
      </c>
      <c r="H218" s="46">
        <f>_xlfn.XLOOKUP(data[[#This Row],[Product]],products[Product],products[Cost per unit])</f>
        <v>7.64</v>
      </c>
      <c r="I218" s="5">
        <f>data[[#This Row],[Cost Per Unit]]*data[[#This Row],[Units]]</f>
        <v>1558.56</v>
      </c>
      <c r="J218" s="5">
        <f>data[[#This Row],[Amount]]-data[[#This Row],[Total Cost ]]</f>
        <v>3796.44</v>
      </c>
    </row>
    <row r="219" spans="3:10" x14ac:dyDescent="0.3">
      <c r="C219" t="s">
        <v>40</v>
      </c>
      <c r="D219" t="s">
        <v>36</v>
      </c>
      <c r="E219" t="s">
        <v>25</v>
      </c>
      <c r="F219" s="40">
        <v>5439</v>
      </c>
      <c r="G219" s="5">
        <v>30</v>
      </c>
      <c r="H219" s="46">
        <f>_xlfn.XLOOKUP(data[[#This Row],[Product]],products[Product],products[Cost per unit])</f>
        <v>13.15</v>
      </c>
      <c r="I219" s="5">
        <f>data[[#This Row],[Cost Per Unit]]*data[[#This Row],[Units]]</f>
        <v>394.5</v>
      </c>
      <c r="J219" s="5">
        <f>data[[#This Row],[Amount]]-data[[#This Row],[Total Cost ]]</f>
        <v>5044.5</v>
      </c>
    </row>
    <row r="220" spans="3:10" x14ac:dyDescent="0.3">
      <c r="C220" t="s">
        <v>5</v>
      </c>
      <c r="D220" t="s">
        <v>38</v>
      </c>
      <c r="E220" t="s">
        <v>19</v>
      </c>
      <c r="F220" s="40">
        <v>5474</v>
      </c>
      <c r="G220" s="5">
        <v>168</v>
      </c>
      <c r="H220" s="46">
        <f>_xlfn.XLOOKUP(data[[#This Row],[Product]],products[Product],products[Cost per unit])</f>
        <v>7.64</v>
      </c>
      <c r="I220" s="5">
        <f>data[[#This Row],[Cost Per Unit]]*data[[#This Row],[Units]]</f>
        <v>1283.52</v>
      </c>
      <c r="J220" s="5">
        <f>data[[#This Row],[Amount]]-data[[#This Row],[Total Cost ]]</f>
        <v>4190.4799999999996</v>
      </c>
    </row>
    <row r="221" spans="3:10" x14ac:dyDescent="0.3">
      <c r="C221" t="s">
        <v>7</v>
      </c>
      <c r="D221" t="s">
        <v>36</v>
      </c>
      <c r="E221" t="s">
        <v>29</v>
      </c>
      <c r="F221" s="40">
        <v>5551</v>
      </c>
      <c r="G221" s="5">
        <v>252</v>
      </c>
      <c r="H221" s="46">
        <f>_xlfn.XLOOKUP(data[[#This Row],[Product]],products[Product],products[Cost per unit])</f>
        <v>7.16</v>
      </c>
      <c r="I221" s="5">
        <f>data[[#This Row],[Cost Per Unit]]*data[[#This Row],[Units]]</f>
        <v>1804.32</v>
      </c>
      <c r="J221" s="5">
        <f>data[[#This Row],[Amount]]-data[[#This Row],[Total Cost ]]</f>
        <v>3746.6800000000003</v>
      </c>
    </row>
    <row r="222" spans="3:10" x14ac:dyDescent="0.3">
      <c r="C222" t="s">
        <v>10</v>
      </c>
      <c r="D222" t="s">
        <v>38</v>
      </c>
      <c r="E222" t="s">
        <v>14</v>
      </c>
      <c r="F222" s="40">
        <v>5586</v>
      </c>
      <c r="G222" s="5">
        <v>525</v>
      </c>
      <c r="H222" s="46">
        <f>_xlfn.XLOOKUP(data[[#This Row],[Product]],products[Product],products[Cost per unit])</f>
        <v>11.7</v>
      </c>
      <c r="I222" s="5">
        <f>data[[#This Row],[Cost Per Unit]]*data[[#This Row],[Units]]</f>
        <v>6142.5</v>
      </c>
      <c r="J222" s="5">
        <f>data[[#This Row],[Amount]]-data[[#This Row],[Total Cost ]]</f>
        <v>-556.5</v>
      </c>
    </row>
    <row r="223" spans="3:10" x14ac:dyDescent="0.3">
      <c r="C223" t="s">
        <v>40</v>
      </c>
      <c r="D223" t="s">
        <v>38</v>
      </c>
      <c r="E223" t="s">
        <v>13</v>
      </c>
      <c r="F223" s="40">
        <v>5670</v>
      </c>
      <c r="G223" s="5">
        <v>297</v>
      </c>
      <c r="H223" s="46">
        <f>_xlfn.XLOOKUP(data[[#This Row],[Product]],products[Product],products[Cost per unit])</f>
        <v>9.33</v>
      </c>
      <c r="I223" s="5">
        <f>data[[#This Row],[Cost Per Unit]]*data[[#This Row],[Units]]</f>
        <v>2771.01</v>
      </c>
      <c r="J223" s="5">
        <f>data[[#This Row],[Amount]]-data[[#This Row],[Total Cost ]]</f>
        <v>2898.99</v>
      </c>
    </row>
    <row r="224" spans="3:10" x14ac:dyDescent="0.3">
      <c r="C224" t="s">
        <v>7</v>
      </c>
      <c r="D224" t="s">
        <v>38</v>
      </c>
      <c r="E224" t="s">
        <v>28</v>
      </c>
      <c r="F224" s="40">
        <v>5677</v>
      </c>
      <c r="G224" s="5">
        <v>258</v>
      </c>
      <c r="H224" s="46">
        <f>_xlfn.XLOOKUP(data[[#This Row],[Product]],products[Product],products[Cost per unit])</f>
        <v>10.38</v>
      </c>
      <c r="I224" s="5">
        <f>data[[#This Row],[Cost Per Unit]]*data[[#This Row],[Units]]</f>
        <v>2678.0400000000004</v>
      </c>
      <c r="J224" s="5">
        <f>data[[#This Row],[Amount]]-data[[#This Row],[Total Cost ]]</f>
        <v>2998.9599999999996</v>
      </c>
    </row>
    <row r="225" spans="3:10" x14ac:dyDescent="0.3">
      <c r="C225" t="s">
        <v>40</v>
      </c>
      <c r="D225" t="s">
        <v>39</v>
      </c>
      <c r="E225" t="s">
        <v>15</v>
      </c>
      <c r="F225" s="40">
        <v>5775</v>
      </c>
      <c r="G225" s="5">
        <v>42</v>
      </c>
      <c r="H225" s="46">
        <f>_xlfn.XLOOKUP(data[[#This Row],[Product]],products[Product],products[Cost per unit])</f>
        <v>11.73</v>
      </c>
      <c r="I225" s="5">
        <f>data[[#This Row],[Cost Per Unit]]*data[[#This Row],[Units]]</f>
        <v>492.66</v>
      </c>
      <c r="J225" s="5">
        <f>data[[#This Row],[Amount]]-data[[#This Row],[Total Cost ]]</f>
        <v>5282.34</v>
      </c>
    </row>
    <row r="226" spans="3:10" x14ac:dyDescent="0.3">
      <c r="C226" t="s">
        <v>40</v>
      </c>
      <c r="D226" t="s">
        <v>39</v>
      </c>
      <c r="E226" t="s">
        <v>22</v>
      </c>
      <c r="F226" s="40">
        <v>5817</v>
      </c>
      <c r="G226" s="5">
        <v>12</v>
      </c>
      <c r="H226" s="46">
        <f>_xlfn.XLOOKUP(data[[#This Row],[Product]],products[Product],products[Cost per unit])</f>
        <v>9.77</v>
      </c>
      <c r="I226" s="5">
        <f>data[[#This Row],[Cost Per Unit]]*data[[#This Row],[Units]]</f>
        <v>117.24</v>
      </c>
      <c r="J226" s="5">
        <f>data[[#This Row],[Amount]]-data[[#This Row],[Total Cost ]]</f>
        <v>5699.76</v>
      </c>
    </row>
    <row r="227" spans="3:10" x14ac:dyDescent="0.3">
      <c r="C227" t="s">
        <v>41</v>
      </c>
      <c r="D227" t="s">
        <v>38</v>
      </c>
      <c r="E227" t="s">
        <v>22</v>
      </c>
      <c r="F227" s="40">
        <v>5915</v>
      </c>
      <c r="G227" s="5">
        <v>3</v>
      </c>
      <c r="H227" s="46">
        <f>_xlfn.XLOOKUP(data[[#This Row],[Product]],products[Product],products[Cost per unit])</f>
        <v>9.77</v>
      </c>
      <c r="I227" s="5">
        <f>data[[#This Row],[Cost Per Unit]]*data[[#This Row],[Units]]</f>
        <v>29.31</v>
      </c>
      <c r="J227" s="5">
        <f>data[[#This Row],[Amount]]-data[[#This Row],[Total Cost ]]</f>
        <v>5885.69</v>
      </c>
    </row>
    <row r="228" spans="3:10" x14ac:dyDescent="0.3">
      <c r="C228" t="s">
        <v>2</v>
      </c>
      <c r="D228" t="s">
        <v>39</v>
      </c>
      <c r="E228" t="s">
        <v>28</v>
      </c>
      <c r="F228" s="40">
        <v>6027</v>
      </c>
      <c r="G228" s="5">
        <v>144</v>
      </c>
      <c r="H228" s="46">
        <f>_xlfn.XLOOKUP(data[[#This Row],[Product]],products[Product],products[Cost per unit])</f>
        <v>10.38</v>
      </c>
      <c r="I228" s="5">
        <f>data[[#This Row],[Cost Per Unit]]*data[[#This Row],[Units]]</f>
        <v>1494.72</v>
      </c>
      <c r="J228" s="5">
        <f>data[[#This Row],[Amount]]-data[[#This Row],[Total Cost ]]</f>
        <v>4532.28</v>
      </c>
    </row>
    <row r="229" spans="3:10" x14ac:dyDescent="0.3">
      <c r="C229" t="s">
        <v>6</v>
      </c>
      <c r="D229" t="s">
        <v>39</v>
      </c>
      <c r="E229" t="s">
        <v>17</v>
      </c>
      <c r="F229" s="40">
        <v>6048</v>
      </c>
      <c r="G229" s="5">
        <v>27</v>
      </c>
      <c r="H229" s="46">
        <f>_xlfn.XLOOKUP(data[[#This Row],[Product]],products[Product],products[Cost per unit])</f>
        <v>3.11</v>
      </c>
      <c r="I229" s="5">
        <f>data[[#This Row],[Cost Per Unit]]*data[[#This Row],[Units]]</f>
        <v>83.97</v>
      </c>
      <c r="J229" s="5">
        <f>data[[#This Row],[Amount]]-data[[#This Row],[Total Cost ]]</f>
        <v>5964.03</v>
      </c>
    </row>
    <row r="230" spans="3:10" x14ac:dyDescent="0.3">
      <c r="C230" t="s">
        <v>5</v>
      </c>
      <c r="D230" t="s">
        <v>36</v>
      </c>
      <c r="E230" t="s">
        <v>18</v>
      </c>
      <c r="F230" s="40">
        <v>6111</v>
      </c>
      <c r="G230" s="5">
        <v>3</v>
      </c>
      <c r="H230" s="46">
        <f>_xlfn.XLOOKUP(data[[#This Row],[Product]],products[Product],products[Cost per unit])</f>
        <v>6.47</v>
      </c>
      <c r="I230" s="5">
        <f>data[[#This Row],[Cost Per Unit]]*data[[#This Row],[Units]]</f>
        <v>19.41</v>
      </c>
      <c r="J230" s="5">
        <f>data[[#This Row],[Amount]]-data[[#This Row],[Total Cost ]]</f>
        <v>6091.59</v>
      </c>
    </row>
    <row r="231" spans="3:10" x14ac:dyDescent="0.3">
      <c r="C231" t="s">
        <v>6</v>
      </c>
      <c r="D231" t="s">
        <v>36</v>
      </c>
      <c r="E231" t="s">
        <v>32</v>
      </c>
      <c r="F231" s="40">
        <v>6118</v>
      </c>
      <c r="G231" s="5">
        <v>9</v>
      </c>
      <c r="H231" s="46">
        <f>_xlfn.XLOOKUP(data[[#This Row],[Product]],products[Product],products[Cost per unit])</f>
        <v>8.65</v>
      </c>
      <c r="I231" s="5">
        <f>data[[#This Row],[Cost Per Unit]]*data[[#This Row],[Units]]</f>
        <v>77.850000000000009</v>
      </c>
      <c r="J231" s="5">
        <f>data[[#This Row],[Amount]]-data[[#This Row],[Total Cost ]]</f>
        <v>6040.15</v>
      </c>
    </row>
    <row r="232" spans="3:10" x14ac:dyDescent="0.3">
      <c r="C232" t="s">
        <v>41</v>
      </c>
      <c r="D232" t="s">
        <v>36</v>
      </c>
      <c r="E232" t="s">
        <v>30</v>
      </c>
      <c r="F232" s="40">
        <v>6118</v>
      </c>
      <c r="G232" s="5">
        <v>174</v>
      </c>
      <c r="H232" s="46">
        <f>_xlfn.XLOOKUP(data[[#This Row],[Product]],products[Product],products[Cost per unit])</f>
        <v>14.49</v>
      </c>
      <c r="I232" s="5">
        <f>data[[#This Row],[Cost Per Unit]]*data[[#This Row],[Units]]</f>
        <v>2521.2600000000002</v>
      </c>
      <c r="J232" s="5">
        <f>data[[#This Row],[Amount]]-data[[#This Row],[Total Cost ]]</f>
        <v>3596.74</v>
      </c>
    </row>
    <row r="233" spans="3:10" x14ac:dyDescent="0.3">
      <c r="C233" t="s">
        <v>40</v>
      </c>
      <c r="D233" t="s">
        <v>38</v>
      </c>
      <c r="E233" t="s">
        <v>4</v>
      </c>
      <c r="F233" s="40">
        <v>6125</v>
      </c>
      <c r="G233" s="5">
        <v>102</v>
      </c>
      <c r="H233" s="46">
        <f>_xlfn.XLOOKUP(data[[#This Row],[Product]],products[Product],products[Cost per unit])</f>
        <v>11.88</v>
      </c>
      <c r="I233" s="5">
        <f>data[[#This Row],[Cost Per Unit]]*data[[#This Row],[Units]]</f>
        <v>1211.76</v>
      </c>
      <c r="J233" s="5">
        <f>data[[#This Row],[Amount]]-data[[#This Row],[Total Cost ]]</f>
        <v>4913.24</v>
      </c>
    </row>
    <row r="234" spans="3:10" x14ac:dyDescent="0.3">
      <c r="C234" t="s">
        <v>40</v>
      </c>
      <c r="D234" t="s">
        <v>37</v>
      </c>
      <c r="E234" t="s">
        <v>27</v>
      </c>
      <c r="F234" s="40">
        <v>6132</v>
      </c>
      <c r="G234" s="5">
        <v>93</v>
      </c>
      <c r="H234" s="46">
        <f>_xlfn.XLOOKUP(data[[#This Row],[Product]],products[Product],products[Cost per unit])</f>
        <v>16.73</v>
      </c>
      <c r="I234" s="5">
        <f>data[[#This Row],[Cost Per Unit]]*data[[#This Row],[Units]]</f>
        <v>1555.89</v>
      </c>
      <c r="J234" s="5">
        <f>data[[#This Row],[Amount]]-data[[#This Row],[Total Cost ]]</f>
        <v>4576.1099999999997</v>
      </c>
    </row>
    <row r="235" spans="3:10" x14ac:dyDescent="0.3">
      <c r="C235" t="s">
        <v>5</v>
      </c>
      <c r="D235" t="s">
        <v>36</v>
      </c>
      <c r="E235" t="s">
        <v>13</v>
      </c>
      <c r="F235" s="40">
        <v>6146</v>
      </c>
      <c r="G235" s="5">
        <v>63</v>
      </c>
      <c r="H235" s="46">
        <f>_xlfn.XLOOKUP(data[[#This Row],[Product]],products[Product],products[Cost per unit])</f>
        <v>9.33</v>
      </c>
      <c r="I235" s="5">
        <f>data[[#This Row],[Cost Per Unit]]*data[[#This Row],[Units]]</f>
        <v>587.79</v>
      </c>
      <c r="J235" s="5">
        <f>data[[#This Row],[Amount]]-data[[#This Row],[Total Cost ]]</f>
        <v>5558.21</v>
      </c>
    </row>
    <row r="236" spans="3:10" x14ac:dyDescent="0.3">
      <c r="C236" t="s">
        <v>8</v>
      </c>
      <c r="D236" t="s">
        <v>37</v>
      </c>
      <c r="E236" t="s">
        <v>26</v>
      </c>
      <c r="F236" s="40">
        <v>6279</v>
      </c>
      <c r="G236" s="5">
        <v>45</v>
      </c>
      <c r="H236" s="46">
        <f>_xlfn.XLOOKUP(data[[#This Row],[Product]],products[Product],products[Cost per unit])</f>
        <v>5.6</v>
      </c>
      <c r="I236" s="5">
        <f>data[[#This Row],[Cost Per Unit]]*data[[#This Row],[Units]]</f>
        <v>251.99999999999997</v>
      </c>
      <c r="J236" s="5">
        <f>data[[#This Row],[Amount]]-data[[#This Row],[Total Cost ]]</f>
        <v>6027</v>
      </c>
    </row>
    <row r="237" spans="3:10" x14ac:dyDescent="0.3">
      <c r="C237" t="s">
        <v>5</v>
      </c>
      <c r="D237" t="s">
        <v>34</v>
      </c>
      <c r="E237" t="s">
        <v>22</v>
      </c>
      <c r="F237" s="40">
        <v>6279</v>
      </c>
      <c r="G237" s="5">
        <v>237</v>
      </c>
      <c r="H237" s="46">
        <f>_xlfn.XLOOKUP(data[[#This Row],[Product]],products[Product],products[Cost per unit])</f>
        <v>9.77</v>
      </c>
      <c r="I237" s="5">
        <f>data[[#This Row],[Cost Per Unit]]*data[[#This Row],[Units]]</f>
        <v>2315.4899999999998</v>
      </c>
      <c r="J237" s="5">
        <f>data[[#This Row],[Amount]]-data[[#This Row],[Total Cost ]]</f>
        <v>3963.51</v>
      </c>
    </row>
    <row r="238" spans="3:10" x14ac:dyDescent="0.3">
      <c r="C238" t="s">
        <v>3</v>
      </c>
      <c r="D238" t="s">
        <v>34</v>
      </c>
      <c r="E238" t="s">
        <v>25</v>
      </c>
      <c r="F238" s="40">
        <v>6300</v>
      </c>
      <c r="G238" s="5">
        <v>42</v>
      </c>
      <c r="H238" s="46">
        <f>_xlfn.XLOOKUP(data[[#This Row],[Product]],products[Product],products[Cost per unit])</f>
        <v>13.15</v>
      </c>
      <c r="I238" s="5">
        <f>data[[#This Row],[Cost Per Unit]]*data[[#This Row],[Units]]</f>
        <v>552.30000000000007</v>
      </c>
      <c r="J238" s="5">
        <f>data[[#This Row],[Amount]]-data[[#This Row],[Total Cost ]]</f>
        <v>5747.7</v>
      </c>
    </row>
    <row r="239" spans="3:10" x14ac:dyDescent="0.3">
      <c r="C239" t="s">
        <v>5</v>
      </c>
      <c r="D239" t="s">
        <v>36</v>
      </c>
      <c r="E239" t="s">
        <v>23</v>
      </c>
      <c r="F239" s="40">
        <v>6314</v>
      </c>
      <c r="G239" s="5">
        <v>15</v>
      </c>
      <c r="H239" s="46">
        <f>_xlfn.XLOOKUP(data[[#This Row],[Product]],products[Product],products[Cost per unit])</f>
        <v>6.49</v>
      </c>
      <c r="I239" s="5">
        <f>data[[#This Row],[Cost Per Unit]]*data[[#This Row],[Units]]</f>
        <v>97.350000000000009</v>
      </c>
      <c r="J239" s="5">
        <f>data[[#This Row],[Amount]]-data[[#This Row],[Total Cost ]]</f>
        <v>6216.65</v>
      </c>
    </row>
    <row r="240" spans="3:10" x14ac:dyDescent="0.3">
      <c r="C240" t="s">
        <v>40</v>
      </c>
      <c r="D240" t="s">
        <v>39</v>
      </c>
      <c r="E240" t="s">
        <v>27</v>
      </c>
      <c r="F240" s="40">
        <v>6370</v>
      </c>
      <c r="G240" s="5">
        <v>30</v>
      </c>
      <c r="H240" s="46">
        <f>_xlfn.XLOOKUP(data[[#This Row],[Product]],products[Product],products[Cost per unit])</f>
        <v>16.73</v>
      </c>
      <c r="I240" s="5">
        <f>data[[#This Row],[Cost Per Unit]]*data[[#This Row],[Units]]</f>
        <v>501.90000000000003</v>
      </c>
      <c r="J240" s="5">
        <f>data[[#This Row],[Amount]]-data[[#This Row],[Total Cost ]]</f>
        <v>5868.1</v>
      </c>
    </row>
    <row r="241" spans="3:10" x14ac:dyDescent="0.3">
      <c r="C241" t="s">
        <v>7</v>
      </c>
      <c r="D241" t="s">
        <v>37</v>
      </c>
      <c r="E241" t="s">
        <v>33</v>
      </c>
      <c r="F241" s="40">
        <v>6391</v>
      </c>
      <c r="G241" s="5">
        <v>48</v>
      </c>
      <c r="H241" s="46">
        <f>_xlfn.XLOOKUP(data[[#This Row],[Product]],products[Product],products[Cost per unit])</f>
        <v>12.37</v>
      </c>
      <c r="I241" s="5">
        <f>data[[#This Row],[Cost Per Unit]]*data[[#This Row],[Units]]</f>
        <v>593.76</v>
      </c>
      <c r="J241" s="5">
        <f>data[[#This Row],[Amount]]-data[[#This Row],[Total Cost ]]</f>
        <v>5797.24</v>
      </c>
    </row>
    <row r="242" spans="3:10" x14ac:dyDescent="0.3">
      <c r="C242" t="s">
        <v>41</v>
      </c>
      <c r="D242" t="s">
        <v>37</v>
      </c>
      <c r="E242" t="s">
        <v>24</v>
      </c>
      <c r="F242" s="40">
        <v>6398</v>
      </c>
      <c r="G242" s="5">
        <v>102</v>
      </c>
      <c r="H242" s="46">
        <f>_xlfn.XLOOKUP(data[[#This Row],[Product]],products[Product],products[Cost per unit])</f>
        <v>4.97</v>
      </c>
      <c r="I242" s="5">
        <f>data[[#This Row],[Cost Per Unit]]*data[[#This Row],[Units]]</f>
        <v>506.94</v>
      </c>
      <c r="J242" s="5">
        <f>data[[#This Row],[Amount]]-data[[#This Row],[Total Cost ]]</f>
        <v>5891.06</v>
      </c>
    </row>
    <row r="243" spans="3:10" x14ac:dyDescent="0.3">
      <c r="C243" t="s">
        <v>8</v>
      </c>
      <c r="D243" t="s">
        <v>38</v>
      </c>
      <c r="E243" t="s">
        <v>21</v>
      </c>
      <c r="F243" s="40">
        <v>6433</v>
      </c>
      <c r="G243" s="5">
        <v>78</v>
      </c>
      <c r="H243" s="46">
        <f>_xlfn.XLOOKUP(data[[#This Row],[Product]],products[Product],products[Cost per unit])</f>
        <v>9</v>
      </c>
      <c r="I243" s="5">
        <f>data[[#This Row],[Cost Per Unit]]*data[[#This Row],[Units]]</f>
        <v>702</v>
      </c>
      <c r="J243" s="5">
        <f>data[[#This Row],[Amount]]-data[[#This Row],[Total Cost ]]</f>
        <v>5731</v>
      </c>
    </row>
    <row r="244" spans="3:10" x14ac:dyDescent="0.3">
      <c r="C244" t="s">
        <v>7</v>
      </c>
      <c r="D244" t="s">
        <v>37</v>
      </c>
      <c r="E244" t="s">
        <v>30</v>
      </c>
      <c r="F244" s="40">
        <v>6454</v>
      </c>
      <c r="G244" s="5">
        <v>54</v>
      </c>
      <c r="H244" s="46">
        <f>_xlfn.XLOOKUP(data[[#This Row],[Product]],products[Product],products[Cost per unit])</f>
        <v>14.49</v>
      </c>
      <c r="I244" s="5">
        <f>data[[#This Row],[Cost Per Unit]]*data[[#This Row],[Units]]</f>
        <v>782.46</v>
      </c>
      <c r="J244" s="5">
        <f>data[[#This Row],[Amount]]-data[[#This Row],[Total Cost ]]</f>
        <v>5671.54</v>
      </c>
    </row>
    <row r="245" spans="3:10" x14ac:dyDescent="0.3">
      <c r="C245" t="s">
        <v>2</v>
      </c>
      <c r="D245" t="s">
        <v>38</v>
      </c>
      <c r="E245" t="s">
        <v>28</v>
      </c>
      <c r="F245" s="40">
        <v>6580</v>
      </c>
      <c r="G245" s="5">
        <v>183</v>
      </c>
      <c r="H245" s="46">
        <f>_xlfn.XLOOKUP(data[[#This Row],[Product]],products[Product],products[Cost per unit])</f>
        <v>10.38</v>
      </c>
      <c r="I245" s="5">
        <f>data[[#This Row],[Cost Per Unit]]*data[[#This Row],[Units]]</f>
        <v>1899.5400000000002</v>
      </c>
      <c r="J245" s="5">
        <f>data[[#This Row],[Amount]]-data[[#This Row],[Total Cost ]]</f>
        <v>4680.46</v>
      </c>
    </row>
    <row r="246" spans="3:10" x14ac:dyDescent="0.3">
      <c r="C246" t="s">
        <v>7</v>
      </c>
      <c r="D246" t="s">
        <v>37</v>
      </c>
      <c r="E246" t="s">
        <v>14</v>
      </c>
      <c r="F246" s="40">
        <v>6608</v>
      </c>
      <c r="G246" s="5">
        <v>225</v>
      </c>
      <c r="H246" s="46">
        <f>_xlfn.XLOOKUP(data[[#This Row],[Product]],products[Product],products[Cost per unit])</f>
        <v>11.7</v>
      </c>
      <c r="I246" s="5">
        <f>data[[#This Row],[Cost Per Unit]]*data[[#This Row],[Units]]</f>
        <v>2632.5</v>
      </c>
      <c r="J246" s="5">
        <f>data[[#This Row],[Amount]]-data[[#This Row],[Total Cost ]]</f>
        <v>3975.5</v>
      </c>
    </row>
    <row r="247" spans="3:10" x14ac:dyDescent="0.3">
      <c r="C247" t="s">
        <v>10</v>
      </c>
      <c r="D247" t="s">
        <v>36</v>
      </c>
      <c r="E247" t="s">
        <v>32</v>
      </c>
      <c r="F247" s="40">
        <v>6657</v>
      </c>
      <c r="G247" s="5">
        <v>303</v>
      </c>
      <c r="H247" s="46">
        <f>_xlfn.XLOOKUP(data[[#This Row],[Product]],products[Product],products[Cost per unit])</f>
        <v>8.65</v>
      </c>
      <c r="I247" s="5">
        <f>data[[#This Row],[Cost Per Unit]]*data[[#This Row],[Units]]</f>
        <v>2620.9500000000003</v>
      </c>
      <c r="J247" s="5">
        <f>data[[#This Row],[Amount]]-data[[#This Row],[Total Cost ]]</f>
        <v>4036.0499999999997</v>
      </c>
    </row>
    <row r="248" spans="3:10" x14ac:dyDescent="0.3">
      <c r="C248" t="s">
        <v>3</v>
      </c>
      <c r="D248" t="s">
        <v>35</v>
      </c>
      <c r="E248" t="s">
        <v>15</v>
      </c>
      <c r="F248" s="40">
        <v>6657</v>
      </c>
      <c r="G248" s="5">
        <v>276</v>
      </c>
      <c r="H248" s="46">
        <f>_xlfn.XLOOKUP(data[[#This Row],[Product]],products[Product],products[Cost per unit])</f>
        <v>11.73</v>
      </c>
      <c r="I248" s="5">
        <f>data[[#This Row],[Cost Per Unit]]*data[[#This Row],[Units]]</f>
        <v>3237.48</v>
      </c>
      <c r="J248" s="5">
        <f>data[[#This Row],[Amount]]-data[[#This Row],[Total Cost ]]</f>
        <v>3419.52</v>
      </c>
    </row>
    <row r="249" spans="3:10" x14ac:dyDescent="0.3">
      <c r="C249" t="s">
        <v>8</v>
      </c>
      <c r="D249" t="s">
        <v>35</v>
      </c>
      <c r="E249" t="s">
        <v>32</v>
      </c>
      <c r="F249" s="40">
        <v>6706</v>
      </c>
      <c r="G249" s="5">
        <v>459</v>
      </c>
      <c r="H249" s="46">
        <f>_xlfn.XLOOKUP(data[[#This Row],[Product]],products[Product],products[Cost per unit])</f>
        <v>8.65</v>
      </c>
      <c r="I249" s="5">
        <f>data[[#This Row],[Cost Per Unit]]*data[[#This Row],[Units]]</f>
        <v>3970.3500000000004</v>
      </c>
      <c r="J249" s="5">
        <f>data[[#This Row],[Amount]]-data[[#This Row],[Total Cost ]]</f>
        <v>2735.6499999999996</v>
      </c>
    </row>
    <row r="250" spans="3:10" x14ac:dyDescent="0.3">
      <c r="C250" t="s">
        <v>6</v>
      </c>
      <c r="D250" t="s">
        <v>34</v>
      </c>
      <c r="E250" t="s">
        <v>32</v>
      </c>
      <c r="F250" s="40">
        <v>6734</v>
      </c>
      <c r="G250" s="5">
        <v>123</v>
      </c>
      <c r="H250" s="46">
        <f>_xlfn.XLOOKUP(data[[#This Row],[Product]],products[Product],products[Cost per unit])</f>
        <v>8.65</v>
      </c>
      <c r="I250" s="5">
        <f>data[[#This Row],[Cost Per Unit]]*data[[#This Row],[Units]]</f>
        <v>1063.95</v>
      </c>
      <c r="J250" s="5">
        <f>data[[#This Row],[Amount]]-data[[#This Row],[Total Cost ]]</f>
        <v>5670.05</v>
      </c>
    </row>
    <row r="251" spans="3:10" x14ac:dyDescent="0.3">
      <c r="C251" t="s">
        <v>40</v>
      </c>
      <c r="D251" t="s">
        <v>34</v>
      </c>
      <c r="E251" t="s">
        <v>26</v>
      </c>
      <c r="F251" s="40">
        <v>6748</v>
      </c>
      <c r="G251" s="5">
        <v>48</v>
      </c>
      <c r="H251" s="46">
        <f>_xlfn.XLOOKUP(data[[#This Row],[Product]],products[Product],products[Cost per unit])</f>
        <v>5.6</v>
      </c>
      <c r="I251" s="5">
        <f>data[[#This Row],[Cost Per Unit]]*data[[#This Row],[Units]]</f>
        <v>268.79999999999995</v>
      </c>
      <c r="J251" s="5">
        <f>data[[#This Row],[Amount]]-data[[#This Row],[Total Cost ]]</f>
        <v>6479.2</v>
      </c>
    </row>
    <row r="252" spans="3:10" x14ac:dyDescent="0.3">
      <c r="C252" t="s">
        <v>7</v>
      </c>
      <c r="D252" t="s">
        <v>35</v>
      </c>
      <c r="E252" t="s">
        <v>30</v>
      </c>
      <c r="F252" s="40">
        <v>6755</v>
      </c>
      <c r="G252" s="5">
        <v>252</v>
      </c>
      <c r="H252" s="46">
        <f>_xlfn.XLOOKUP(data[[#This Row],[Product]],products[Product],products[Cost per unit])</f>
        <v>14.49</v>
      </c>
      <c r="I252" s="5">
        <f>data[[#This Row],[Cost Per Unit]]*data[[#This Row],[Units]]</f>
        <v>3651.48</v>
      </c>
      <c r="J252" s="5">
        <f>data[[#This Row],[Amount]]-data[[#This Row],[Total Cost ]]</f>
        <v>3103.52</v>
      </c>
    </row>
    <row r="253" spans="3:10" x14ac:dyDescent="0.3">
      <c r="C253" t="s">
        <v>6</v>
      </c>
      <c r="D253" t="s">
        <v>37</v>
      </c>
      <c r="E253" t="s">
        <v>26</v>
      </c>
      <c r="F253" s="40">
        <v>6818</v>
      </c>
      <c r="G253" s="5">
        <v>6</v>
      </c>
      <c r="H253" s="46">
        <f>_xlfn.XLOOKUP(data[[#This Row],[Product]],products[Product],products[Cost per unit])</f>
        <v>5.6</v>
      </c>
      <c r="I253" s="5">
        <f>data[[#This Row],[Cost Per Unit]]*data[[#This Row],[Units]]</f>
        <v>33.599999999999994</v>
      </c>
      <c r="J253" s="5">
        <f>data[[#This Row],[Amount]]-data[[#This Row],[Total Cost ]]</f>
        <v>6784.4</v>
      </c>
    </row>
    <row r="254" spans="3:10" x14ac:dyDescent="0.3">
      <c r="C254" t="s">
        <v>9</v>
      </c>
      <c r="D254" t="s">
        <v>34</v>
      </c>
      <c r="E254" t="s">
        <v>21</v>
      </c>
      <c r="F254" s="40">
        <v>6832</v>
      </c>
      <c r="G254" s="5">
        <v>27</v>
      </c>
      <c r="H254" s="46">
        <f>_xlfn.XLOOKUP(data[[#This Row],[Product]],products[Product],products[Cost per unit])</f>
        <v>9</v>
      </c>
      <c r="I254" s="5">
        <f>data[[#This Row],[Cost Per Unit]]*data[[#This Row],[Units]]</f>
        <v>243</v>
      </c>
      <c r="J254" s="5">
        <f>data[[#This Row],[Amount]]-data[[#This Row],[Total Cost ]]</f>
        <v>6589</v>
      </c>
    </row>
    <row r="255" spans="3:10" x14ac:dyDescent="0.3">
      <c r="C255" t="s">
        <v>40</v>
      </c>
      <c r="D255" t="s">
        <v>35</v>
      </c>
      <c r="E255" t="s">
        <v>22</v>
      </c>
      <c r="F255" s="40">
        <v>6853</v>
      </c>
      <c r="G255" s="5">
        <v>372</v>
      </c>
      <c r="H255" s="46">
        <f>_xlfn.XLOOKUP(data[[#This Row],[Product]],products[Product],products[Cost per unit])</f>
        <v>9.77</v>
      </c>
      <c r="I255" s="5">
        <f>data[[#This Row],[Cost Per Unit]]*data[[#This Row],[Units]]</f>
        <v>3634.44</v>
      </c>
      <c r="J255" s="5">
        <f>data[[#This Row],[Amount]]-data[[#This Row],[Total Cost ]]</f>
        <v>3218.56</v>
      </c>
    </row>
    <row r="256" spans="3:10" x14ac:dyDescent="0.3">
      <c r="C256" t="s">
        <v>10</v>
      </c>
      <c r="D256" t="s">
        <v>38</v>
      </c>
      <c r="E256" t="s">
        <v>4</v>
      </c>
      <c r="F256" s="40">
        <v>6860</v>
      </c>
      <c r="G256" s="5">
        <v>126</v>
      </c>
      <c r="H256" s="46">
        <f>_xlfn.XLOOKUP(data[[#This Row],[Product]],products[Product],products[Cost per unit])</f>
        <v>11.88</v>
      </c>
      <c r="I256" s="5">
        <f>data[[#This Row],[Cost Per Unit]]*data[[#This Row],[Units]]</f>
        <v>1496.88</v>
      </c>
      <c r="J256" s="5">
        <f>data[[#This Row],[Amount]]-data[[#This Row],[Total Cost ]]</f>
        <v>5363.12</v>
      </c>
    </row>
    <row r="257" spans="3:10" x14ac:dyDescent="0.3">
      <c r="C257" t="s">
        <v>5</v>
      </c>
      <c r="D257" t="s">
        <v>39</v>
      </c>
      <c r="E257" t="s">
        <v>22</v>
      </c>
      <c r="F257" s="40">
        <v>6909</v>
      </c>
      <c r="G257" s="5">
        <v>81</v>
      </c>
      <c r="H257" s="46">
        <f>_xlfn.XLOOKUP(data[[#This Row],[Product]],products[Product],products[Cost per unit])</f>
        <v>9.77</v>
      </c>
      <c r="I257" s="5">
        <f>data[[#This Row],[Cost Per Unit]]*data[[#This Row],[Units]]</f>
        <v>791.37</v>
      </c>
      <c r="J257" s="5">
        <f>data[[#This Row],[Amount]]-data[[#This Row],[Total Cost ]]</f>
        <v>6117.63</v>
      </c>
    </row>
    <row r="258" spans="3:10" x14ac:dyDescent="0.3">
      <c r="C258" t="s">
        <v>5</v>
      </c>
      <c r="D258" t="s">
        <v>34</v>
      </c>
      <c r="E258" t="s">
        <v>27</v>
      </c>
      <c r="F258" s="40">
        <v>6986</v>
      </c>
      <c r="G258" s="5">
        <v>21</v>
      </c>
      <c r="H258" s="46">
        <f>_xlfn.XLOOKUP(data[[#This Row],[Product]],products[Product],products[Cost per unit])</f>
        <v>16.73</v>
      </c>
      <c r="I258" s="5">
        <f>data[[#This Row],[Cost Per Unit]]*data[[#This Row],[Units]]</f>
        <v>351.33</v>
      </c>
      <c r="J258" s="5">
        <f>data[[#This Row],[Amount]]-data[[#This Row],[Total Cost ]]</f>
        <v>6634.67</v>
      </c>
    </row>
    <row r="259" spans="3:10" x14ac:dyDescent="0.3">
      <c r="C259" t="s">
        <v>8</v>
      </c>
      <c r="D259" t="s">
        <v>39</v>
      </c>
      <c r="E259" t="s">
        <v>30</v>
      </c>
      <c r="F259" s="40">
        <v>7021</v>
      </c>
      <c r="G259" s="5">
        <v>183</v>
      </c>
      <c r="H259" s="46">
        <f>_xlfn.XLOOKUP(data[[#This Row],[Product]],products[Product],products[Cost per unit])</f>
        <v>14.49</v>
      </c>
      <c r="I259" s="5">
        <f>data[[#This Row],[Cost Per Unit]]*data[[#This Row],[Units]]</f>
        <v>2651.67</v>
      </c>
      <c r="J259" s="5">
        <f>data[[#This Row],[Amount]]-data[[#This Row],[Total Cost ]]</f>
        <v>4369.33</v>
      </c>
    </row>
    <row r="260" spans="3:10" x14ac:dyDescent="0.3">
      <c r="C260" t="s">
        <v>5</v>
      </c>
      <c r="D260" t="s">
        <v>38</v>
      </c>
      <c r="E260" t="s">
        <v>13</v>
      </c>
      <c r="F260" s="40">
        <v>7189</v>
      </c>
      <c r="G260" s="5">
        <v>54</v>
      </c>
      <c r="H260" s="46">
        <f>_xlfn.XLOOKUP(data[[#This Row],[Product]],products[Product],products[Cost per unit])</f>
        <v>9.33</v>
      </c>
      <c r="I260" s="5">
        <f>data[[#This Row],[Cost Per Unit]]*data[[#This Row],[Units]]</f>
        <v>503.82</v>
      </c>
      <c r="J260" s="5">
        <f>data[[#This Row],[Amount]]-data[[#This Row],[Total Cost ]]</f>
        <v>6685.18</v>
      </c>
    </row>
    <row r="261" spans="3:10" x14ac:dyDescent="0.3">
      <c r="C261" t="s">
        <v>3</v>
      </c>
      <c r="D261" t="s">
        <v>34</v>
      </c>
      <c r="E261" t="s">
        <v>14</v>
      </c>
      <c r="F261" s="40">
        <v>7259</v>
      </c>
      <c r="G261" s="5">
        <v>276</v>
      </c>
      <c r="H261" s="46">
        <f>_xlfn.XLOOKUP(data[[#This Row],[Product]],products[Product],products[Cost per unit])</f>
        <v>11.7</v>
      </c>
      <c r="I261" s="5">
        <f>data[[#This Row],[Cost Per Unit]]*data[[#This Row],[Units]]</f>
        <v>3229.2</v>
      </c>
      <c r="J261" s="5">
        <f>data[[#This Row],[Amount]]-data[[#This Row],[Total Cost ]]</f>
        <v>4029.8</v>
      </c>
    </row>
    <row r="262" spans="3:10" x14ac:dyDescent="0.3">
      <c r="C262" t="s">
        <v>9</v>
      </c>
      <c r="D262" t="s">
        <v>37</v>
      </c>
      <c r="E262" t="s">
        <v>20</v>
      </c>
      <c r="F262" s="40">
        <v>7273</v>
      </c>
      <c r="G262" s="5">
        <v>96</v>
      </c>
      <c r="H262" s="46">
        <f>_xlfn.XLOOKUP(data[[#This Row],[Product]],products[Product],products[Cost per unit])</f>
        <v>10.62</v>
      </c>
      <c r="I262" s="5">
        <f>data[[#This Row],[Cost Per Unit]]*data[[#This Row],[Units]]</f>
        <v>1019.52</v>
      </c>
      <c r="J262" s="5">
        <f>data[[#This Row],[Amount]]-data[[#This Row],[Total Cost ]]</f>
        <v>6253.48</v>
      </c>
    </row>
    <row r="263" spans="3:10" x14ac:dyDescent="0.3">
      <c r="C263" t="s">
        <v>5</v>
      </c>
      <c r="D263" t="s">
        <v>34</v>
      </c>
      <c r="E263" t="s">
        <v>15</v>
      </c>
      <c r="F263" s="40">
        <v>7280</v>
      </c>
      <c r="G263" s="5">
        <v>201</v>
      </c>
      <c r="H263" s="46">
        <f>_xlfn.XLOOKUP(data[[#This Row],[Product]],products[Product],products[Cost per unit])</f>
        <v>11.73</v>
      </c>
      <c r="I263" s="5">
        <f>data[[#This Row],[Cost Per Unit]]*data[[#This Row],[Units]]</f>
        <v>2357.73</v>
      </c>
      <c r="J263" s="5">
        <f>data[[#This Row],[Amount]]-data[[#This Row],[Total Cost ]]</f>
        <v>4922.2700000000004</v>
      </c>
    </row>
    <row r="264" spans="3:10" x14ac:dyDescent="0.3">
      <c r="C264" t="s">
        <v>3</v>
      </c>
      <c r="D264" t="s">
        <v>37</v>
      </c>
      <c r="E264" t="s">
        <v>28</v>
      </c>
      <c r="F264" s="40">
        <v>7308</v>
      </c>
      <c r="G264" s="5">
        <v>327</v>
      </c>
      <c r="H264" s="46">
        <f>_xlfn.XLOOKUP(data[[#This Row],[Product]],products[Product],products[Cost per unit])</f>
        <v>10.38</v>
      </c>
      <c r="I264" s="5">
        <f>data[[#This Row],[Cost Per Unit]]*data[[#This Row],[Units]]</f>
        <v>3394.26</v>
      </c>
      <c r="J264" s="5">
        <f>data[[#This Row],[Amount]]-data[[#This Row],[Total Cost ]]</f>
        <v>3913.74</v>
      </c>
    </row>
    <row r="265" spans="3:10" x14ac:dyDescent="0.3">
      <c r="C265" t="s">
        <v>6</v>
      </c>
      <c r="D265" t="s">
        <v>38</v>
      </c>
      <c r="E265" t="s">
        <v>21</v>
      </c>
      <c r="F265" s="40">
        <v>7322</v>
      </c>
      <c r="G265" s="5">
        <v>36</v>
      </c>
      <c r="H265" s="46">
        <f>_xlfn.XLOOKUP(data[[#This Row],[Product]],products[Product],products[Cost per unit])</f>
        <v>9</v>
      </c>
      <c r="I265" s="5">
        <f>data[[#This Row],[Cost Per Unit]]*data[[#This Row],[Units]]</f>
        <v>324</v>
      </c>
      <c r="J265" s="5">
        <f>data[[#This Row],[Amount]]-data[[#This Row],[Total Cost ]]</f>
        <v>6998</v>
      </c>
    </row>
    <row r="266" spans="3:10" x14ac:dyDescent="0.3">
      <c r="C266" t="s">
        <v>41</v>
      </c>
      <c r="D266" t="s">
        <v>35</v>
      </c>
      <c r="E266" t="s">
        <v>28</v>
      </c>
      <c r="F266" s="40">
        <v>7455</v>
      </c>
      <c r="G266" s="5">
        <v>216</v>
      </c>
      <c r="H266" s="46">
        <f>_xlfn.XLOOKUP(data[[#This Row],[Product]],products[Product],products[Cost per unit])</f>
        <v>10.38</v>
      </c>
      <c r="I266" s="5">
        <f>data[[#This Row],[Cost Per Unit]]*data[[#This Row],[Units]]</f>
        <v>2242.0800000000004</v>
      </c>
      <c r="J266" s="5">
        <f>data[[#This Row],[Amount]]-data[[#This Row],[Total Cost ]]</f>
        <v>5212.92</v>
      </c>
    </row>
    <row r="267" spans="3:10" x14ac:dyDescent="0.3">
      <c r="C267" t="s">
        <v>5</v>
      </c>
      <c r="D267" t="s">
        <v>38</v>
      </c>
      <c r="E267" t="s">
        <v>25</v>
      </c>
      <c r="F267" s="40">
        <v>7483</v>
      </c>
      <c r="G267" s="5">
        <v>45</v>
      </c>
      <c r="H267" s="46">
        <f>_xlfn.XLOOKUP(data[[#This Row],[Product]],products[Product],products[Cost per unit])</f>
        <v>13.15</v>
      </c>
      <c r="I267" s="5">
        <f>data[[#This Row],[Cost Per Unit]]*data[[#This Row],[Units]]</f>
        <v>591.75</v>
      </c>
      <c r="J267" s="5">
        <f>data[[#This Row],[Amount]]-data[[#This Row],[Total Cost ]]</f>
        <v>6891.25</v>
      </c>
    </row>
    <row r="268" spans="3:10" x14ac:dyDescent="0.3">
      <c r="C268" t="s">
        <v>2</v>
      </c>
      <c r="D268" t="s">
        <v>34</v>
      </c>
      <c r="E268" t="s">
        <v>19</v>
      </c>
      <c r="F268" s="40">
        <v>7511</v>
      </c>
      <c r="G268" s="5">
        <v>120</v>
      </c>
      <c r="H268" s="46">
        <f>_xlfn.XLOOKUP(data[[#This Row],[Product]],products[Product],products[Cost per unit])</f>
        <v>7.64</v>
      </c>
      <c r="I268" s="5">
        <f>data[[#This Row],[Cost Per Unit]]*data[[#This Row],[Units]]</f>
        <v>916.8</v>
      </c>
      <c r="J268" s="5">
        <f>data[[#This Row],[Amount]]-data[[#This Row],[Total Cost ]]</f>
        <v>6594.2</v>
      </c>
    </row>
    <row r="269" spans="3:10" x14ac:dyDescent="0.3">
      <c r="C269" t="s">
        <v>2</v>
      </c>
      <c r="D269" t="s">
        <v>39</v>
      </c>
      <c r="E269" t="s">
        <v>21</v>
      </c>
      <c r="F269" s="40">
        <v>7651</v>
      </c>
      <c r="G269" s="5">
        <v>213</v>
      </c>
      <c r="H269" s="46">
        <f>_xlfn.XLOOKUP(data[[#This Row],[Product]],products[Product],products[Cost per unit])</f>
        <v>9</v>
      </c>
      <c r="I269" s="5">
        <f>data[[#This Row],[Cost Per Unit]]*data[[#This Row],[Units]]</f>
        <v>1917</v>
      </c>
      <c r="J269" s="5">
        <f>data[[#This Row],[Amount]]-data[[#This Row],[Total Cost ]]</f>
        <v>5734</v>
      </c>
    </row>
    <row r="270" spans="3:10" x14ac:dyDescent="0.3">
      <c r="C270" t="s">
        <v>6</v>
      </c>
      <c r="D270" t="s">
        <v>37</v>
      </c>
      <c r="E270" t="s">
        <v>31</v>
      </c>
      <c r="F270" s="40">
        <v>7693</v>
      </c>
      <c r="G270" s="5">
        <v>87</v>
      </c>
      <c r="H270" s="46">
        <f>_xlfn.XLOOKUP(data[[#This Row],[Product]],products[Product],products[Cost per unit])</f>
        <v>5.79</v>
      </c>
      <c r="I270" s="5">
        <f>data[[#This Row],[Cost Per Unit]]*data[[#This Row],[Units]]</f>
        <v>503.73</v>
      </c>
      <c r="J270" s="5">
        <f>data[[#This Row],[Amount]]-data[[#This Row],[Total Cost ]]</f>
        <v>7189.27</v>
      </c>
    </row>
    <row r="271" spans="3:10" x14ac:dyDescent="0.3">
      <c r="C271" t="s">
        <v>40</v>
      </c>
      <c r="D271" t="s">
        <v>37</v>
      </c>
      <c r="E271" t="s">
        <v>19</v>
      </c>
      <c r="F271" s="40">
        <v>7693</v>
      </c>
      <c r="G271" s="5">
        <v>21</v>
      </c>
      <c r="H271" s="46">
        <f>_xlfn.XLOOKUP(data[[#This Row],[Product]],products[Product],products[Cost per unit])</f>
        <v>7.64</v>
      </c>
      <c r="I271" s="5">
        <f>data[[#This Row],[Cost Per Unit]]*data[[#This Row],[Units]]</f>
        <v>160.44</v>
      </c>
      <c r="J271" s="5">
        <f>data[[#This Row],[Amount]]-data[[#This Row],[Total Cost ]]</f>
        <v>7532.56</v>
      </c>
    </row>
    <row r="272" spans="3:10" x14ac:dyDescent="0.3">
      <c r="C272" t="s">
        <v>3</v>
      </c>
      <c r="D272" t="s">
        <v>34</v>
      </c>
      <c r="E272" t="s">
        <v>32</v>
      </c>
      <c r="F272" s="40">
        <v>7777</v>
      </c>
      <c r="G272" s="5">
        <v>504</v>
      </c>
      <c r="H272" s="46">
        <f>_xlfn.XLOOKUP(data[[#This Row],[Product]],products[Product],products[Cost per unit])</f>
        <v>8.65</v>
      </c>
      <c r="I272" s="5">
        <f>data[[#This Row],[Cost Per Unit]]*data[[#This Row],[Units]]</f>
        <v>4359.6000000000004</v>
      </c>
      <c r="J272" s="5">
        <f>data[[#This Row],[Amount]]-data[[#This Row],[Total Cost ]]</f>
        <v>3417.3999999999996</v>
      </c>
    </row>
    <row r="273" spans="3:10" x14ac:dyDescent="0.3">
      <c r="C273" t="s">
        <v>7</v>
      </c>
      <c r="D273" t="s">
        <v>34</v>
      </c>
      <c r="E273" t="s">
        <v>17</v>
      </c>
      <c r="F273" s="40">
        <v>7777</v>
      </c>
      <c r="G273" s="5">
        <v>39</v>
      </c>
      <c r="H273" s="46">
        <f>_xlfn.XLOOKUP(data[[#This Row],[Product]],products[Product],products[Cost per unit])</f>
        <v>3.11</v>
      </c>
      <c r="I273" s="5">
        <f>data[[#This Row],[Cost Per Unit]]*data[[#This Row],[Units]]</f>
        <v>121.28999999999999</v>
      </c>
      <c r="J273" s="5">
        <f>data[[#This Row],[Amount]]-data[[#This Row],[Total Cost ]]</f>
        <v>7655.71</v>
      </c>
    </row>
    <row r="274" spans="3:10" x14ac:dyDescent="0.3">
      <c r="C274" t="s">
        <v>2</v>
      </c>
      <c r="D274" t="s">
        <v>39</v>
      </c>
      <c r="E274" t="s">
        <v>27</v>
      </c>
      <c r="F274" s="40">
        <v>7812</v>
      </c>
      <c r="G274" s="5">
        <v>81</v>
      </c>
      <c r="H274" s="46">
        <f>_xlfn.XLOOKUP(data[[#This Row],[Product]],products[Product],products[Cost per unit])</f>
        <v>16.73</v>
      </c>
      <c r="I274" s="5">
        <f>data[[#This Row],[Cost Per Unit]]*data[[#This Row],[Units]]</f>
        <v>1355.13</v>
      </c>
      <c r="J274" s="5">
        <f>data[[#This Row],[Amount]]-data[[#This Row],[Total Cost ]]</f>
        <v>6456.87</v>
      </c>
    </row>
    <row r="275" spans="3:10" x14ac:dyDescent="0.3">
      <c r="C275" t="s">
        <v>9</v>
      </c>
      <c r="D275" t="s">
        <v>35</v>
      </c>
      <c r="E275" t="s">
        <v>15</v>
      </c>
      <c r="F275" s="40">
        <v>7833</v>
      </c>
      <c r="G275" s="5">
        <v>243</v>
      </c>
      <c r="H275" s="46">
        <f>_xlfn.XLOOKUP(data[[#This Row],[Product]],products[Product],products[Cost per unit])</f>
        <v>11.73</v>
      </c>
      <c r="I275" s="5">
        <f>data[[#This Row],[Cost Per Unit]]*data[[#This Row],[Units]]</f>
        <v>2850.3900000000003</v>
      </c>
      <c r="J275" s="5">
        <f>data[[#This Row],[Amount]]-data[[#This Row],[Total Cost ]]</f>
        <v>4982.6099999999997</v>
      </c>
    </row>
    <row r="276" spans="3:10" x14ac:dyDescent="0.3">
      <c r="C276" t="s">
        <v>41</v>
      </c>
      <c r="D276" t="s">
        <v>34</v>
      </c>
      <c r="E276" t="s">
        <v>33</v>
      </c>
      <c r="F276" s="40">
        <v>7847</v>
      </c>
      <c r="G276" s="5">
        <v>174</v>
      </c>
      <c r="H276" s="46">
        <f>_xlfn.XLOOKUP(data[[#This Row],[Product]],products[Product],products[Cost per unit])</f>
        <v>12.37</v>
      </c>
      <c r="I276" s="5">
        <f>data[[#This Row],[Cost Per Unit]]*data[[#This Row],[Units]]</f>
        <v>2152.3799999999997</v>
      </c>
      <c r="J276" s="5">
        <f>data[[#This Row],[Amount]]-data[[#This Row],[Total Cost ]]</f>
        <v>5694.6200000000008</v>
      </c>
    </row>
    <row r="277" spans="3:10" x14ac:dyDescent="0.3">
      <c r="C277" t="s">
        <v>6</v>
      </c>
      <c r="D277" t="s">
        <v>34</v>
      </c>
      <c r="E277" t="s">
        <v>26</v>
      </c>
      <c r="F277" s="40">
        <v>8008</v>
      </c>
      <c r="G277" s="5">
        <v>456</v>
      </c>
      <c r="H277" s="46">
        <f>_xlfn.XLOOKUP(data[[#This Row],[Product]],products[Product],products[Cost per unit])</f>
        <v>5.6</v>
      </c>
      <c r="I277" s="5">
        <f>data[[#This Row],[Cost Per Unit]]*data[[#This Row],[Units]]</f>
        <v>2553.6</v>
      </c>
      <c r="J277" s="5">
        <f>data[[#This Row],[Amount]]-data[[#This Row],[Total Cost ]]</f>
        <v>5454.4</v>
      </c>
    </row>
    <row r="278" spans="3:10" x14ac:dyDescent="0.3">
      <c r="C278" t="s">
        <v>9</v>
      </c>
      <c r="D278" t="s">
        <v>34</v>
      </c>
      <c r="E278" t="s">
        <v>23</v>
      </c>
      <c r="F278" s="40">
        <v>8155</v>
      </c>
      <c r="G278" s="5">
        <v>90</v>
      </c>
      <c r="H278" s="46">
        <f>_xlfn.XLOOKUP(data[[#This Row],[Product]],products[Product],products[Cost per unit])</f>
        <v>6.49</v>
      </c>
      <c r="I278" s="5">
        <f>data[[#This Row],[Cost Per Unit]]*data[[#This Row],[Units]]</f>
        <v>584.1</v>
      </c>
      <c r="J278" s="5">
        <f>data[[#This Row],[Amount]]-data[[#This Row],[Total Cost ]]</f>
        <v>7570.9</v>
      </c>
    </row>
    <row r="279" spans="3:10" x14ac:dyDescent="0.3">
      <c r="C279" t="s">
        <v>2</v>
      </c>
      <c r="D279" t="s">
        <v>36</v>
      </c>
      <c r="E279" t="s">
        <v>29</v>
      </c>
      <c r="F279" s="40">
        <v>8211</v>
      </c>
      <c r="G279" s="5">
        <v>75</v>
      </c>
      <c r="H279" s="46">
        <f>_xlfn.XLOOKUP(data[[#This Row],[Product]],products[Product],products[Cost per unit])</f>
        <v>7.16</v>
      </c>
      <c r="I279" s="5">
        <f>data[[#This Row],[Cost Per Unit]]*data[[#This Row],[Units]]</f>
        <v>537</v>
      </c>
      <c r="J279" s="5">
        <f>data[[#This Row],[Amount]]-data[[#This Row],[Total Cost ]]</f>
        <v>7674</v>
      </c>
    </row>
    <row r="280" spans="3:10" x14ac:dyDescent="0.3">
      <c r="C280" t="s">
        <v>7</v>
      </c>
      <c r="D280" t="s">
        <v>36</v>
      </c>
      <c r="E280" t="s">
        <v>22</v>
      </c>
      <c r="F280" s="40">
        <v>8435</v>
      </c>
      <c r="G280" s="5">
        <v>42</v>
      </c>
      <c r="H280" s="46">
        <f>_xlfn.XLOOKUP(data[[#This Row],[Product]],products[Product],products[Cost per unit])</f>
        <v>9.77</v>
      </c>
      <c r="I280" s="5">
        <f>data[[#This Row],[Cost Per Unit]]*data[[#This Row],[Units]]</f>
        <v>410.34</v>
      </c>
      <c r="J280" s="5">
        <f>data[[#This Row],[Amount]]-data[[#This Row],[Total Cost ]]</f>
        <v>8024.66</v>
      </c>
    </row>
    <row r="281" spans="3:10" x14ac:dyDescent="0.3">
      <c r="C281" t="s">
        <v>9</v>
      </c>
      <c r="D281" t="s">
        <v>34</v>
      </c>
      <c r="E281" t="s">
        <v>20</v>
      </c>
      <c r="F281" s="40">
        <v>8463</v>
      </c>
      <c r="G281" s="5">
        <v>492</v>
      </c>
      <c r="H281" s="46">
        <f>_xlfn.XLOOKUP(data[[#This Row],[Product]],products[Product],products[Cost per unit])</f>
        <v>10.62</v>
      </c>
      <c r="I281" s="5">
        <f>data[[#This Row],[Cost Per Unit]]*data[[#This Row],[Units]]</f>
        <v>5225.04</v>
      </c>
      <c r="J281" s="5">
        <f>data[[#This Row],[Amount]]-data[[#This Row],[Total Cost ]]</f>
        <v>3237.96</v>
      </c>
    </row>
    <row r="282" spans="3:10" x14ac:dyDescent="0.3">
      <c r="C282" t="s">
        <v>5</v>
      </c>
      <c r="D282" t="s">
        <v>37</v>
      </c>
      <c r="E282" t="s">
        <v>25</v>
      </c>
      <c r="F282" s="40">
        <v>8813</v>
      </c>
      <c r="G282" s="5">
        <v>21</v>
      </c>
      <c r="H282" s="46">
        <f>_xlfn.XLOOKUP(data[[#This Row],[Product]],products[Product],products[Cost per unit])</f>
        <v>13.15</v>
      </c>
      <c r="I282" s="5">
        <f>data[[#This Row],[Cost Per Unit]]*data[[#This Row],[Units]]</f>
        <v>276.15000000000003</v>
      </c>
      <c r="J282" s="5">
        <f>data[[#This Row],[Amount]]-data[[#This Row],[Total Cost ]]</f>
        <v>8536.85</v>
      </c>
    </row>
    <row r="283" spans="3:10" x14ac:dyDescent="0.3">
      <c r="C283" t="s">
        <v>3</v>
      </c>
      <c r="D283" t="s">
        <v>38</v>
      </c>
      <c r="E283" t="s">
        <v>26</v>
      </c>
      <c r="F283" s="40">
        <v>8841</v>
      </c>
      <c r="G283" s="5">
        <v>303</v>
      </c>
      <c r="H283" s="46">
        <f>_xlfn.XLOOKUP(data[[#This Row],[Product]],products[Product],products[Cost per unit])</f>
        <v>5.6</v>
      </c>
      <c r="I283" s="5">
        <f>data[[#This Row],[Cost Per Unit]]*data[[#This Row],[Units]]</f>
        <v>1696.8</v>
      </c>
      <c r="J283" s="5">
        <f>data[[#This Row],[Amount]]-data[[#This Row],[Total Cost ]]</f>
        <v>7144.2</v>
      </c>
    </row>
    <row r="284" spans="3:10" x14ac:dyDescent="0.3">
      <c r="C284" t="s">
        <v>7</v>
      </c>
      <c r="D284" t="s">
        <v>34</v>
      </c>
      <c r="E284" t="s">
        <v>24</v>
      </c>
      <c r="F284" s="40">
        <v>8862</v>
      </c>
      <c r="G284" s="5">
        <v>189</v>
      </c>
      <c r="H284" s="46">
        <f>_xlfn.XLOOKUP(data[[#This Row],[Product]],products[Product],products[Cost per unit])</f>
        <v>4.97</v>
      </c>
      <c r="I284" s="5">
        <f>data[[#This Row],[Cost Per Unit]]*data[[#This Row],[Units]]</f>
        <v>939.32999999999993</v>
      </c>
      <c r="J284" s="5">
        <f>data[[#This Row],[Amount]]-data[[#This Row],[Total Cost ]]</f>
        <v>7922.67</v>
      </c>
    </row>
    <row r="285" spans="3:10" x14ac:dyDescent="0.3">
      <c r="C285" t="s">
        <v>40</v>
      </c>
      <c r="D285" t="s">
        <v>35</v>
      </c>
      <c r="E285" t="s">
        <v>33</v>
      </c>
      <c r="F285" s="40">
        <v>8869</v>
      </c>
      <c r="G285" s="5">
        <v>432</v>
      </c>
      <c r="H285" s="46">
        <f>_xlfn.XLOOKUP(data[[#This Row],[Product]],products[Product],products[Cost per unit])</f>
        <v>12.37</v>
      </c>
      <c r="I285" s="5">
        <f>data[[#This Row],[Cost Per Unit]]*data[[#This Row],[Units]]</f>
        <v>5343.8399999999992</v>
      </c>
      <c r="J285" s="5">
        <f>data[[#This Row],[Amount]]-data[[#This Row],[Total Cost ]]</f>
        <v>3525.1600000000008</v>
      </c>
    </row>
    <row r="286" spans="3:10" x14ac:dyDescent="0.3">
      <c r="C286" t="s">
        <v>8</v>
      </c>
      <c r="D286" t="s">
        <v>39</v>
      </c>
      <c r="E286" t="s">
        <v>31</v>
      </c>
      <c r="F286" s="40">
        <v>8890</v>
      </c>
      <c r="G286" s="5">
        <v>210</v>
      </c>
      <c r="H286" s="46">
        <f>_xlfn.XLOOKUP(data[[#This Row],[Product]],products[Product],products[Cost per unit])</f>
        <v>5.79</v>
      </c>
      <c r="I286" s="5">
        <f>data[[#This Row],[Cost Per Unit]]*data[[#This Row],[Units]]</f>
        <v>1215.9000000000001</v>
      </c>
      <c r="J286" s="5">
        <f>data[[#This Row],[Amount]]-data[[#This Row],[Total Cost ]]</f>
        <v>7674.1</v>
      </c>
    </row>
    <row r="287" spans="3:10" x14ac:dyDescent="0.3">
      <c r="C287" t="s">
        <v>40</v>
      </c>
      <c r="D287" t="s">
        <v>37</v>
      </c>
      <c r="E287" t="s">
        <v>29</v>
      </c>
      <c r="F287" s="40">
        <v>9002</v>
      </c>
      <c r="G287" s="5">
        <v>72</v>
      </c>
      <c r="H287" s="46">
        <f>_xlfn.XLOOKUP(data[[#This Row],[Product]],products[Product],products[Cost per unit])</f>
        <v>7.16</v>
      </c>
      <c r="I287" s="5">
        <f>data[[#This Row],[Cost Per Unit]]*data[[#This Row],[Units]]</f>
        <v>515.52</v>
      </c>
      <c r="J287" s="5">
        <f>data[[#This Row],[Amount]]-data[[#This Row],[Total Cost ]]</f>
        <v>8486.48</v>
      </c>
    </row>
    <row r="288" spans="3:10" x14ac:dyDescent="0.3">
      <c r="C288" t="s">
        <v>9</v>
      </c>
      <c r="D288" t="s">
        <v>36</v>
      </c>
      <c r="E288" t="s">
        <v>30</v>
      </c>
      <c r="F288" s="40">
        <v>9051</v>
      </c>
      <c r="G288" s="5">
        <v>57</v>
      </c>
      <c r="H288" s="46">
        <f>_xlfn.XLOOKUP(data[[#This Row],[Product]],products[Product],products[Cost per unit])</f>
        <v>14.49</v>
      </c>
      <c r="I288" s="5">
        <f>data[[#This Row],[Cost Per Unit]]*data[[#This Row],[Units]]</f>
        <v>825.93000000000006</v>
      </c>
      <c r="J288" s="5">
        <f>data[[#This Row],[Amount]]-data[[#This Row],[Total Cost ]]</f>
        <v>8225.07</v>
      </c>
    </row>
    <row r="289" spans="3:10" x14ac:dyDescent="0.3">
      <c r="C289" t="s">
        <v>3</v>
      </c>
      <c r="D289" t="s">
        <v>36</v>
      </c>
      <c r="E289" t="s">
        <v>16</v>
      </c>
      <c r="F289" s="40">
        <v>9198</v>
      </c>
      <c r="G289" s="5">
        <v>36</v>
      </c>
      <c r="H289" s="46">
        <f>_xlfn.XLOOKUP(data[[#This Row],[Product]],products[Product],products[Cost per unit])</f>
        <v>8.7899999999999991</v>
      </c>
      <c r="I289" s="5">
        <f>data[[#This Row],[Cost Per Unit]]*data[[#This Row],[Units]]</f>
        <v>316.43999999999994</v>
      </c>
      <c r="J289" s="5">
        <f>data[[#This Row],[Amount]]-data[[#This Row],[Total Cost ]]</f>
        <v>8881.56</v>
      </c>
    </row>
    <row r="290" spans="3:10" x14ac:dyDescent="0.3">
      <c r="C290" t="s">
        <v>2</v>
      </c>
      <c r="D290" t="s">
        <v>39</v>
      </c>
      <c r="E290" t="s">
        <v>20</v>
      </c>
      <c r="F290" s="40">
        <v>9443</v>
      </c>
      <c r="G290" s="5">
        <v>162</v>
      </c>
      <c r="H290" s="46">
        <f>_xlfn.XLOOKUP(data[[#This Row],[Product]],products[Product],products[Cost per unit])</f>
        <v>10.62</v>
      </c>
      <c r="I290" s="5">
        <f>data[[#This Row],[Cost Per Unit]]*data[[#This Row],[Units]]</f>
        <v>1720.4399999999998</v>
      </c>
      <c r="J290" s="5">
        <f>data[[#This Row],[Amount]]-data[[#This Row],[Total Cost ]]</f>
        <v>7722.56</v>
      </c>
    </row>
    <row r="291" spans="3:10" x14ac:dyDescent="0.3">
      <c r="C291" t="s">
        <v>9</v>
      </c>
      <c r="D291" t="s">
        <v>38</v>
      </c>
      <c r="E291" t="s">
        <v>33</v>
      </c>
      <c r="F291" s="40">
        <v>9506</v>
      </c>
      <c r="G291" s="5">
        <v>87</v>
      </c>
      <c r="H291" s="46">
        <f>_xlfn.XLOOKUP(data[[#This Row],[Product]],products[Product],products[Cost per unit])</f>
        <v>12.37</v>
      </c>
      <c r="I291" s="5">
        <f>data[[#This Row],[Cost Per Unit]]*data[[#This Row],[Units]]</f>
        <v>1076.1899999999998</v>
      </c>
      <c r="J291" s="5">
        <f>data[[#This Row],[Amount]]-data[[#This Row],[Total Cost ]]</f>
        <v>8429.81</v>
      </c>
    </row>
    <row r="292" spans="3:10" x14ac:dyDescent="0.3">
      <c r="C292" t="s">
        <v>41</v>
      </c>
      <c r="D292" t="s">
        <v>36</v>
      </c>
      <c r="E292" t="s">
        <v>18</v>
      </c>
      <c r="F292" s="40">
        <v>9632</v>
      </c>
      <c r="G292" s="5">
        <v>288</v>
      </c>
      <c r="H292" s="46">
        <f>_xlfn.XLOOKUP(data[[#This Row],[Product]],products[Product],products[Cost per unit])</f>
        <v>6.47</v>
      </c>
      <c r="I292" s="5">
        <f>data[[#This Row],[Cost Per Unit]]*data[[#This Row],[Units]]</f>
        <v>1863.36</v>
      </c>
      <c r="J292" s="5">
        <f>data[[#This Row],[Amount]]-data[[#This Row],[Total Cost ]]</f>
        <v>7768.64</v>
      </c>
    </row>
    <row r="293" spans="3:10" x14ac:dyDescent="0.3">
      <c r="C293" t="s">
        <v>8</v>
      </c>
      <c r="D293" t="s">
        <v>39</v>
      </c>
      <c r="E293" t="s">
        <v>18</v>
      </c>
      <c r="F293" s="40">
        <v>9660</v>
      </c>
      <c r="G293" s="5">
        <v>27</v>
      </c>
      <c r="H293" s="46">
        <f>_xlfn.XLOOKUP(data[[#This Row],[Product]],products[Product],products[Cost per unit])</f>
        <v>6.47</v>
      </c>
      <c r="I293" s="5">
        <f>data[[#This Row],[Cost Per Unit]]*data[[#This Row],[Units]]</f>
        <v>174.69</v>
      </c>
      <c r="J293" s="5">
        <f>data[[#This Row],[Amount]]-data[[#This Row],[Total Cost ]]</f>
        <v>9485.31</v>
      </c>
    </row>
    <row r="294" spans="3:10" x14ac:dyDescent="0.3">
      <c r="C294" t="s">
        <v>8</v>
      </c>
      <c r="D294" t="s">
        <v>37</v>
      </c>
      <c r="E294" t="s">
        <v>15</v>
      </c>
      <c r="F294" s="40">
        <v>9709</v>
      </c>
      <c r="G294" s="5">
        <v>30</v>
      </c>
      <c r="H294" s="46">
        <f>_xlfn.XLOOKUP(data[[#This Row],[Product]],products[Product],products[Cost per unit])</f>
        <v>11.73</v>
      </c>
      <c r="I294" s="5">
        <f>data[[#This Row],[Cost Per Unit]]*data[[#This Row],[Units]]</f>
        <v>351.90000000000003</v>
      </c>
      <c r="J294" s="5">
        <f>data[[#This Row],[Amount]]-data[[#This Row],[Total Cost ]]</f>
        <v>9357.1</v>
      </c>
    </row>
    <row r="295" spans="3:10" x14ac:dyDescent="0.3">
      <c r="C295" t="s">
        <v>40</v>
      </c>
      <c r="D295" t="s">
        <v>36</v>
      </c>
      <c r="E295" t="s">
        <v>33</v>
      </c>
      <c r="F295" s="40">
        <v>9772</v>
      </c>
      <c r="G295" s="5">
        <v>90</v>
      </c>
      <c r="H295" s="46">
        <f>_xlfn.XLOOKUP(data[[#This Row],[Product]],products[Product],products[Cost per unit])</f>
        <v>12.37</v>
      </c>
      <c r="I295" s="5">
        <f>data[[#This Row],[Cost Per Unit]]*data[[#This Row],[Units]]</f>
        <v>1113.3</v>
      </c>
      <c r="J295" s="5">
        <f>data[[#This Row],[Amount]]-data[[#This Row],[Total Cost ]]</f>
        <v>8658.7000000000007</v>
      </c>
    </row>
    <row r="296" spans="3:10" x14ac:dyDescent="0.3">
      <c r="C296" t="s">
        <v>7</v>
      </c>
      <c r="D296" t="s">
        <v>37</v>
      </c>
      <c r="E296" t="s">
        <v>22</v>
      </c>
      <c r="F296" s="40">
        <v>9835</v>
      </c>
      <c r="G296" s="5">
        <v>207</v>
      </c>
      <c r="H296" s="46">
        <f>_xlfn.XLOOKUP(data[[#This Row],[Product]],products[Product],products[Cost per unit])</f>
        <v>9.77</v>
      </c>
      <c r="I296" s="5">
        <f>data[[#This Row],[Cost Per Unit]]*data[[#This Row],[Units]]</f>
        <v>2022.3899999999999</v>
      </c>
      <c r="J296" s="5">
        <f>data[[#This Row],[Amount]]-data[[#This Row],[Total Cost ]]</f>
        <v>7812.6100000000006</v>
      </c>
    </row>
    <row r="297" spans="3:10" x14ac:dyDescent="0.3">
      <c r="C297" t="s">
        <v>2</v>
      </c>
      <c r="D297" t="s">
        <v>37</v>
      </c>
      <c r="E297" t="s">
        <v>17</v>
      </c>
      <c r="F297" s="40">
        <v>9926</v>
      </c>
      <c r="G297" s="5">
        <v>201</v>
      </c>
      <c r="H297" s="46">
        <f>_xlfn.XLOOKUP(data[[#This Row],[Product]],products[Product],products[Cost per unit])</f>
        <v>3.11</v>
      </c>
      <c r="I297" s="5">
        <f>data[[#This Row],[Cost Per Unit]]*data[[#This Row],[Units]]</f>
        <v>625.11</v>
      </c>
      <c r="J297" s="5">
        <f>data[[#This Row],[Amount]]-data[[#This Row],[Total Cost ]]</f>
        <v>9300.89</v>
      </c>
    </row>
    <row r="298" spans="3:10" x14ac:dyDescent="0.3">
      <c r="C298" t="s">
        <v>6</v>
      </c>
      <c r="D298" t="s">
        <v>36</v>
      </c>
      <c r="E298" t="s">
        <v>4</v>
      </c>
      <c r="F298" s="40">
        <v>10073</v>
      </c>
      <c r="G298" s="5">
        <v>120</v>
      </c>
      <c r="H298" s="46">
        <f>_xlfn.XLOOKUP(data[[#This Row],[Product]],products[Product],products[Cost per unit])</f>
        <v>11.88</v>
      </c>
      <c r="I298" s="5">
        <f>data[[#This Row],[Cost Per Unit]]*data[[#This Row],[Units]]</f>
        <v>1425.6000000000001</v>
      </c>
      <c r="J298" s="5">
        <f>data[[#This Row],[Amount]]-data[[#This Row],[Total Cost ]]</f>
        <v>8647.4</v>
      </c>
    </row>
    <row r="299" spans="3:10" x14ac:dyDescent="0.3">
      <c r="C299" t="s">
        <v>7</v>
      </c>
      <c r="D299" t="s">
        <v>38</v>
      </c>
      <c r="E299" t="s">
        <v>30</v>
      </c>
      <c r="F299" s="40">
        <v>10129</v>
      </c>
      <c r="G299" s="5">
        <v>312</v>
      </c>
      <c r="H299" s="46">
        <f>_xlfn.XLOOKUP(data[[#This Row],[Product]],products[Product],products[Cost per unit])</f>
        <v>14.49</v>
      </c>
      <c r="I299" s="5">
        <f>data[[#This Row],[Cost Per Unit]]*data[[#This Row],[Units]]</f>
        <v>4520.88</v>
      </c>
      <c r="J299" s="5">
        <f>data[[#This Row],[Amount]]-data[[#This Row],[Total Cost ]]</f>
        <v>5608.12</v>
      </c>
    </row>
    <row r="300" spans="3:10" x14ac:dyDescent="0.3">
      <c r="C300" t="s">
        <v>41</v>
      </c>
      <c r="D300" t="s">
        <v>36</v>
      </c>
      <c r="E300" t="s">
        <v>32</v>
      </c>
      <c r="F300" s="40">
        <v>10304</v>
      </c>
      <c r="G300" s="5">
        <v>84</v>
      </c>
      <c r="H300" s="46">
        <f>_xlfn.XLOOKUP(data[[#This Row],[Product]],products[Product],products[Cost per unit])</f>
        <v>8.65</v>
      </c>
      <c r="I300" s="5">
        <f>data[[#This Row],[Cost Per Unit]]*data[[#This Row],[Units]]</f>
        <v>726.6</v>
      </c>
      <c r="J300" s="5">
        <f>data[[#This Row],[Amount]]-data[[#This Row],[Total Cost ]]</f>
        <v>9577.4</v>
      </c>
    </row>
    <row r="301" spans="3:10" x14ac:dyDescent="0.3">
      <c r="C301" t="s">
        <v>41</v>
      </c>
      <c r="D301" t="s">
        <v>36</v>
      </c>
      <c r="E301" t="s">
        <v>13</v>
      </c>
      <c r="F301" s="40">
        <v>10311</v>
      </c>
      <c r="G301" s="5">
        <v>231</v>
      </c>
      <c r="H301" s="46">
        <f>_xlfn.XLOOKUP(data[[#This Row],[Product]],products[Product],products[Cost per unit])</f>
        <v>9.33</v>
      </c>
      <c r="I301" s="5">
        <f>data[[#This Row],[Cost Per Unit]]*data[[#This Row],[Units]]</f>
        <v>2155.23</v>
      </c>
      <c r="J301" s="5">
        <f>data[[#This Row],[Amount]]-data[[#This Row],[Total Cost ]]</f>
        <v>8155.77</v>
      </c>
    </row>
    <row r="302" spans="3:10" x14ac:dyDescent="0.3">
      <c r="C302" t="s">
        <v>2</v>
      </c>
      <c r="D302" t="s">
        <v>36</v>
      </c>
      <c r="E302" t="s">
        <v>16</v>
      </c>
      <c r="F302" s="40">
        <v>11417</v>
      </c>
      <c r="G302" s="5">
        <v>21</v>
      </c>
      <c r="H302" s="46">
        <f>_xlfn.XLOOKUP(data[[#This Row],[Product]],products[Product],products[Cost per unit])</f>
        <v>8.7899999999999991</v>
      </c>
      <c r="I302" s="5">
        <f>data[[#This Row],[Cost Per Unit]]*data[[#This Row],[Units]]</f>
        <v>184.58999999999997</v>
      </c>
      <c r="J302" s="5">
        <f>data[[#This Row],[Amount]]-data[[#This Row],[Total Cost ]]</f>
        <v>11232.41</v>
      </c>
    </row>
    <row r="303" spans="3:10" x14ac:dyDescent="0.3">
      <c r="C303" t="s">
        <v>9</v>
      </c>
      <c r="D303" t="s">
        <v>36</v>
      </c>
      <c r="E303" t="s">
        <v>27</v>
      </c>
      <c r="F303" s="40">
        <v>11522</v>
      </c>
      <c r="G303" s="5">
        <v>204</v>
      </c>
      <c r="H303" s="46">
        <f>_xlfn.XLOOKUP(data[[#This Row],[Product]],products[Product],products[Cost per unit])</f>
        <v>16.73</v>
      </c>
      <c r="I303" s="5">
        <f>data[[#This Row],[Cost Per Unit]]*data[[#This Row],[Units]]</f>
        <v>3412.92</v>
      </c>
      <c r="J303" s="5">
        <f>data[[#This Row],[Amount]]-data[[#This Row],[Total Cost ]]</f>
        <v>8109.08</v>
      </c>
    </row>
    <row r="304" spans="3:10" x14ac:dyDescent="0.3">
      <c r="C304" t="s">
        <v>2</v>
      </c>
      <c r="D304" t="s">
        <v>37</v>
      </c>
      <c r="E304" t="s">
        <v>18</v>
      </c>
      <c r="F304" s="40">
        <v>11571</v>
      </c>
      <c r="G304" s="5">
        <v>138</v>
      </c>
      <c r="H304" s="46">
        <f>_xlfn.XLOOKUP(data[[#This Row],[Product]],products[Product],products[Cost per unit])</f>
        <v>6.47</v>
      </c>
      <c r="I304" s="5">
        <f>data[[#This Row],[Cost Per Unit]]*data[[#This Row],[Units]]</f>
        <v>892.86</v>
      </c>
      <c r="J304" s="5">
        <f>data[[#This Row],[Amount]]-data[[#This Row],[Total Cost ]]</f>
        <v>10678.14</v>
      </c>
    </row>
    <row r="305" spans="3:11" x14ac:dyDescent="0.3">
      <c r="C305" t="s">
        <v>40</v>
      </c>
      <c r="D305" t="s">
        <v>35</v>
      </c>
      <c r="E305" t="s">
        <v>32</v>
      </c>
      <c r="F305" s="40">
        <v>12348</v>
      </c>
      <c r="G305" s="5">
        <v>234</v>
      </c>
      <c r="H305" s="46">
        <f>_xlfn.XLOOKUP(data[[#This Row],[Product]],products[Product],products[Cost per unit])</f>
        <v>8.65</v>
      </c>
      <c r="I305" s="5">
        <f>data[[#This Row],[Cost Per Unit]]*data[[#This Row],[Units]]</f>
        <v>2024.1000000000001</v>
      </c>
      <c r="J305" s="5">
        <f>data[[#This Row],[Amount]]-data[[#This Row],[Total Cost ]]</f>
        <v>10323.9</v>
      </c>
    </row>
    <row r="306" spans="3:11" x14ac:dyDescent="0.3">
      <c r="C306" t="s">
        <v>10</v>
      </c>
      <c r="D306" t="s">
        <v>39</v>
      </c>
      <c r="E306" t="s">
        <v>33</v>
      </c>
      <c r="F306" s="40">
        <v>12950</v>
      </c>
      <c r="G306" s="5">
        <v>30</v>
      </c>
      <c r="H306" s="46">
        <f>_xlfn.XLOOKUP(data[[#This Row],[Product]],products[Product],products[Cost per unit])</f>
        <v>12.37</v>
      </c>
      <c r="I306" s="5">
        <f>data[[#This Row],[Cost Per Unit]]*data[[#This Row],[Units]]</f>
        <v>371.09999999999997</v>
      </c>
      <c r="J306" s="5">
        <f>data[[#This Row],[Amount]]-data[[#This Row],[Total Cost ]]</f>
        <v>12578.9</v>
      </c>
    </row>
    <row r="307" spans="3:11" x14ac:dyDescent="0.3">
      <c r="C307" t="s">
        <v>5</v>
      </c>
      <c r="D307" t="s">
        <v>35</v>
      </c>
      <c r="E307" t="s">
        <v>15</v>
      </c>
      <c r="F307" s="40">
        <v>13391</v>
      </c>
      <c r="G307" s="5">
        <v>201</v>
      </c>
      <c r="H307" s="46">
        <f>_xlfn.XLOOKUP(data[[#This Row],[Product]],products[Product],products[Cost per unit])</f>
        <v>11.73</v>
      </c>
      <c r="I307" s="5">
        <f>data[[#This Row],[Cost Per Unit]]*data[[#This Row],[Units]]</f>
        <v>2357.73</v>
      </c>
      <c r="J307" s="5">
        <f>data[[#This Row],[Amount]]-data[[#This Row],[Total Cost ]]</f>
        <v>11033.27</v>
      </c>
    </row>
    <row r="308" spans="3:11" x14ac:dyDescent="0.3">
      <c r="C308" t="s">
        <v>9</v>
      </c>
      <c r="D308" t="s">
        <v>34</v>
      </c>
      <c r="E308" t="s">
        <v>28</v>
      </c>
      <c r="F308" s="40">
        <v>14329</v>
      </c>
      <c r="G308" s="5">
        <v>150</v>
      </c>
      <c r="H308" s="46">
        <f>_xlfn.XLOOKUP(data[[#This Row],[Product]],products[Product],products[Cost per unit])</f>
        <v>10.38</v>
      </c>
      <c r="I308" s="5">
        <f>data[[#This Row],[Cost Per Unit]]*data[[#This Row],[Units]]</f>
        <v>1557.0000000000002</v>
      </c>
      <c r="J308" s="5">
        <f>data[[#This Row],[Amount]]-data[[#This Row],[Total Cost ]]</f>
        <v>12772</v>
      </c>
    </row>
    <row r="309" spans="3:11" x14ac:dyDescent="0.3">
      <c r="C309" t="s">
        <v>5</v>
      </c>
      <c r="D309" t="s">
        <v>34</v>
      </c>
      <c r="E309" t="s">
        <v>20</v>
      </c>
      <c r="F309" s="40">
        <v>15610</v>
      </c>
      <c r="G309" s="5">
        <v>339</v>
      </c>
      <c r="H309" s="46">
        <f>_xlfn.XLOOKUP(data[[#This Row],[Product]],products[Product],products[Cost per unit])</f>
        <v>10.62</v>
      </c>
      <c r="I309" s="5">
        <f>data[[#This Row],[Cost Per Unit]]*data[[#This Row],[Units]]</f>
        <v>3600.18</v>
      </c>
      <c r="J309" s="5">
        <f>data[[#This Row],[Amount]]-data[[#This Row],[Total Cost ]]</f>
        <v>12009.82</v>
      </c>
    </row>
    <row r="310" spans="3:11" x14ac:dyDescent="0.3">
      <c r="C310" t="s">
        <v>5</v>
      </c>
      <c r="D310" t="s">
        <v>36</v>
      </c>
      <c r="E310" t="s">
        <v>16</v>
      </c>
      <c r="F310" s="40">
        <v>16184</v>
      </c>
      <c r="G310" s="5">
        <v>39</v>
      </c>
      <c r="H310" s="46">
        <f>_xlfn.XLOOKUP(data[[#This Row],[Product]],products[Product],products[Cost per unit])</f>
        <v>8.7899999999999991</v>
      </c>
      <c r="I310" s="5">
        <f>data[[#This Row],[Cost Per Unit]]*data[[#This Row],[Units]]</f>
        <v>342.80999999999995</v>
      </c>
      <c r="J310" s="5">
        <f>data[[#This Row],[Amount]]-data[[#This Row],[Total Cost ]]</f>
        <v>15841.19</v>
      </c>
    </row>
    <row r="311" spans="3:11" x14ac:dyDescent="0.3">
      <c r="F311" s="40"/>
      <c r="G311" s="5"/>
      <c r="H311" s="5"/>
      <c r="I311" s="5"/>
      <c r="J311" s="5"/>
      <c r="K311" s="5"/>
    </row>
    <row r="312" spans="3:11" x14ac:dyDescent="0.3">
      <c r="F312" s="40"/>
      <c r="G312" s="5"/>
      <c r="H312" s="5"/>
      <c r="I312" s="5"/>
      <c r="J312" s="5"/>
      <c r="K312" s="5"/>
    </row>
    <row r="313" spans="3:11" x14ac:dyDescent="0.3">
      <c r="F313" s="40"/>
      <c r="G313" s="5"/>
      <c r="H313" s="5"/>
      <c r="I313" s="5"/>
      <c r="J313" s="5"/>
      <c r="K313" s="5"/>
    </row>
    <row r="314" spans="3:11" x14ac:dyDescent="0.3">
      <c r="F314" s="40"/>
      <c r="G314" s="5"/>
      <c r="H314" s="5"/>
      <c r="I314" s="5"/>
      <c r="J314" s="5"/>
      <c r="K314" s="5"/>
    </row>
    <row r="315" spans="3:11" x14ac:dyDescent="0.3">
      <c r="F315" s="40"/>
      <c r="G315" s="5"/>
      <c r="H315" s="5"/>
      <c r="I315" s="5"/>
      <c r="J315" s="5"/>
      <c r="K315" s="5"/>
    </row>
    <row r="316" spans="3:11" x14ac:dyDescent="0.3">
      <c r="F316" s="40"/>
      <c r="G316" s="5"/>
      <c r="H316" s="5"/>
      <c r="I316" s="5"/>
      <c r="J316" s="5"/>
      <c r="K316" s="5"/>
    </row>
    <row r="317" spans="3:11" x14ac:dyDescent="0.3">
      <c r="F317" s="40"/>
      <c r="G317" s="5"/>
      <c r="H317" s="5"/>
      <c r="I317" s="5"/>
      <c r="J317" s="5"/>
      <c r="K317" s="5"/>
    </row>
    <row r="318" spans="3:11" x14ac:dyDescent="0.3">
      <c r="F318" s="40"/>
      <c r="G318" s="5"/>
      <c r="H318" s="5"/>
      <c r="I318" s="5"/>
      <c r="J318" s="5"/>
      <c r="K318" s="5"/>
    </row>
    <row r="319" spans="3:11" x14ac:dyDescent="0.3">
      <c r="F319" s="40"/>
      <c r="G319" s="5"/>
      <c r="H319" s="5"/>
      <c r="I319" s="5"/>
      <c r="J319" s="5"/>
      <c r="K319" s="5"/>
    </row>
    <row r="320" spans="3:11" x14ac:dyDescent="0.3">
      <c r="F320" s="40"/>
      <c r="G320" s="5"/>
      <c r="H320" s="5"/>
      <c r="I320" s="5"/>
      <c r="J320" s="5"/>
      <c r="K320" s="5"/>
    </row>
    <row r="321" spans="6:11" x14ac:dyDescent="0.3">
      <c r="F321" s="40"/>
      <c r="G321" s="5"/>
      <c r="H321" s="5"/>
      <c r="I321" s="5"/>
      <c r="J321" s="5"/>
      <c r="K321" s="5"/>
    </row>
    <row r="322" spans="6:11" x14ac:dyDescent="0.3">
      <c r="F322" s="40"/>
      <c r="G322" s="5"/>
      <c r="H322" s="5"/>
      <c r="I322" s="5"/>
      <c r="J322" s="5"/>
      <c r="K322" s="5"/>
    </row>
    <row r="323" spans="6:11" x14ac:dyDescent="0.3">
      <c r="F323" s="40"/>
      <c r="G323" s="5"/>
      <c r="H323" s="5"/>
      <c r="I323" s="5"/>
      <c r="J323" s="5"/>
      <c r="K323" s="5"/>
    </row>
    <row r="324" spans="6:11" x14ac:dyDescent="0.3">
      <c r="F324" s="40"/>
      <c r="G324" s="5"/>
      <c r="H324" s="5"/>
      <c r="I324" s="5"/>
      <c r="J324" s="5"/>
      <c r="K324" s="5"/>
    </row>
    <row r="325" spans="6:11" x14ac:dyDescent="0.3">
      <c r="F325" s="40"/>
      <c r="G325" s="5"/>
      <c r="H325" s="5"/>
      <c r="I325" s="5"/>
      <c r="J325" s="5"/>
      <c r="K325" s="5"/>
    </row>
    <row r="326" spans="6:11" x14ac:dyDescent="0.3">
      <c r="F326" s="40"/>
      <c r="G326" s="5"/>
      <c r="H326" s="5"/>
      <c r="I326" s="5"/>
      <c r="J326" s="5"/>
      <c r="K326" s="5"/>
    </row>
    <row r="327" spans="6:11" x14ac:dyDescent="0.3">
      <c r="F327" s="40"/>
      <c r="G327" s="5"/>
      <c r="H327" s="5"/>
      <c r="I327" s="5"/>
      <c r="J327" s="5"/>
      <c r="K327" s="5"/>
    </row>
    <row r="328" spans="6:11" x14ac:dyDescent="0.3">
      <c r="F328" s="40"/>
      <c r="G328" s="5"/>
      <c r="H328" s="5"/>
      <c r="I328" s="5"/>
      <c r="J328" s="5"/>
      <c r="K328" s="5"/>
    </row>
    <row r="329" spans="6:11" x14ac:dyDescent="0.3">
      <c r="F329" s="40"/>
      <c r="G329" s="5"/>
      <c r="H329" s="5"/>
      <c r="I329" s="5"/>
      <c r="J329" s="5"/>
      <c r="K329" s="5"/>
    </row>
    <row r="330" spans="6:11" x14ac:dyDescent="0.3">
      <c r="F330" s="40"/>
      <c r="G330" s="5"/>
      <c r="H330" s="5"/>
      <c r="I330" s="5"/>
      <c r="J330" s="5"/>
      <c r="K330" s="5"/>
    </row>
    <row r="331" spans="6:11" x14ac:dyDescent="0.3">
      <c r="F331" s="40"/>
      <c r="G331" s="5"/>
      <c r="H331" s="5"/>
      <c r="I331" s="5"/>
      <c r="J331" s="5"/>
      <c r="K331" s="5"/>
    </row>
    <row r="332" spans="6:11" x14ac:dyDescent="0.3">
      <c r="F332" s="40"/>
      <c r="G332" s="5"/>
      <c r="H332" s="5"/>
      <c r="I332" s="5"/>
      <c r="J332" s="5"/>
      <c r="K332" s="5"/>
    </row>
    <row r="333" spans="6:11" x14ac:dyDescent="0.3">
      <c r="F333" s="40"/>
      <c r="G333" s="5"/>
      <c r="H333" s="5"/>
      <c r="I333" s="5"/>
      <c r="J333" s="5"/>
      <c r="K333" s="5"/>
    </row>
    <row r="334" spans="6:11" x14ac:dyDescent="0.3">
      <c r="F334" s="40"/>
      <c r="G334" s="5"/>
      <c r="H334" s="5"/>
      <c r="I334" s="5"/>
      <c r="J334" s="5"/>
      <c r="K334" s="5"/>
    </row>
    <row r="335" spans="6:11" x14ac:dyDescent="0.3">
      <c r="F335" s="40"/>
      <c r="G335" s="5"/>
      <c r="H335" s="5"/>
      <c r="I335" s="5"/>
      <c r="J335" s="5"/>
      <c r="K335" s="5"/>
    </row>
    <row r="336" spans="6:11" x14ac:dyDescent="0.3">
      <c r="F336" s="40"/>
      <c r="G336" s="5"/>
      <c r="H336" s="5"/>
      <c r="I336" s="5"/>
      <c r="J336" s="5"/>
      <c r="K336" s="5"/>
    </row>
    <row r="337" spans="6:11" x14ac:dyDescent="0.3">
      <c r="F337" s="40"/>
      <c r="G337" s="5"/>
      <c r="H337" s="5"/>
      <c r="I337" s="5"/>
      <c r="J337" s="5"/>
      <c r="K337" s="5"/>
    </row>
    <row r="338" spans="6:11" x14ac:dyDescent="0.3">
      <c r="F338" s="40"/>
      <c r="G338" s="5"/>
      <c r="H338" s="5"/>
      <c r="I338" s="5"/>
      <c r="J338" s="5"/>
      <c r="K338" s="5"/>
    </row>
    <row r="339" spans="6:11" x14ac:dyDescent="0.3">
      <c r="F339" s="40"/>
      <c r="G339" s="5"/>
      <c r="H339" s="5"/>
      <c r="I339" s="5"/>
      <c r="J339" s="5"/>
      <c r="K339" s="5"/>
    </row>
    <row r="340" spans="6:11" x14ac:dyDescent="0.3">
      <c r="F340" s="40"/>
      <c r="G340" s="5"/>
      <c r="H340" s="5"/>
      <c r="I340" s="5"/>
      <c r="J340" s="5"/>
      <c r="K340" s="5"/>
    </row>
    <row r="341" spans="6:11" x14ac:dyDescent="0.3">
      <c r="F341" s="40"/>
      <c r="G341" s="5"/>
      <c r="H341" s="5"/>
      <c r="I341" s="5"/>
      <c r="J341" s="5"/>
      <c r="K341" s="5"/>
    </row>
    <row r="342" spans="6:11" x14ac:dyDescent="0.3">
      <c r="F342" s="40"/>
      <c r="G342" s="5"/>
      <c r="H342" s="5"/>
      <c r="I342" s="5"/>
      <c r="J342" s="5"/>
      <c r="K342" s="5"/>
    </row>
    <row r="343" spans="6:11" x14ac:dyDescent="0.3">
      <c r="F343" s="40"/>
      <c r="G343" s="5"/>
      <c r="H343" s="5"/>
      <c r="I343" s="5"/>
      <c r="J343" s="5"/>
      <c r="K343" s="5"/>
    </row>
    <row r="344" spans="6:11" x14ac:dyDescent="0.3">
      <c r="F344" s="40"/>
      <c r="G344" s="5"/>
      <c r="H344" s="5"/>
      <c r="I344" s="5"/>
      <c r="J344" s="5"/>
      <c r="K344" s="5"/>
    </row>
    <row r="345" spans="6:11" x14ac:dyDescent="0.3">
      <c r="F345" s="40"/>
      <c r="G345" s="5"/>
      <c r="H345" s="5"/>
      <c r="I345" s="5"/>
      <c r="J345" s="5"/>
      <c r="K345" s="5"/>
    </row>
    <row r="346" spans="6:11" x14ac:dyDescent="0.3">
      <c r="F346" s="40"/>
      <c r="G346" s="5"/>
      <c r="H346" s="5"/>
      <c r="I346" s="5"/>
      <c r="J346" s="5"/>
      <c r="K346" s="5"/>
    </row>
    <row r="347" spans="6:11" x14ac:dyDescent="0.3">
      <c r="F347" s="40"/>
      <c r="G347" s="5"/>
      <c r="H347" s="5"/>
      <c r="I347" s="5"/>
      <c r="J347" s="5"/>
      <c r="K347" s="5"/>
    </row>
    <row r="348" spans="6:11" x14ac:dyDescent="0.3">
      <c r="F348" s="40"/>
      <c r="G348" s="5"/>
      <c r="H348" s="5"/>
      <c r="I348" s="5"/>
      <c r="J348" s="5"/>
      <c r="K348" s="5"/>
    </row>
    <row r="349" spans="6:11" x14ac:dyDescent="0.3">
      <c r="F349" s="40"/>
      <c r="G349" s="5"/>
      <c r="H349" s="5"/>
      <c r="I349" s="5"/>
      <c r="J349" s="5"/>
      <c r="K349" s="5"/>
    </row>
    <row r="350" spans="6:11" x14ac:dyDescent="0.3">
      <c r="F350" s="40"/>
      <c r="G350" s="5"/>
      <c r="H350" s="5"/>
      <c r="I350" s="5"/>
      <c r="J350" s="5"/>
      <c r="K350" s="5"/>
    </row>
    <row r="351" spans="6:11" x14ac:dyDescent="0.3">
      <c r="F351" s="40"/>
      <c r="G351" s="5"/>
      <c r="H351" s="5"/>
      <c r="I351" s="5"/>
      <c r="J351" s="5"/>
      <c r="K351" s="5"/>
    </row>
    <row r="352" spans="6:11" x14ac:dyDescent="0.3">
      <c r="F352" s="40"/>
      <c r="G352" s="5"/>
      <c r="H352" s="5"/>
      <c r="I352" s="5"/>
      <c r="J352" s="5"/>
      <c r="K352" s="5"/>
    </row>
    <row r="353" spans="6:11" x14ac:dyDescent="0.3">
      <c r="F353" s="40"/>
      <c r="G353" s="5"/>
      <c r="H353" s="5"/>
      <c r="I353" s="5"/>
      <c r="J353" s="5"/>
      <c r="K353" s="5"/>
    </row>
    <row r="354" spans="6:11" x14ac:dyDescent="0.3">
      <c r="F354" s="40"/>
      <c r="G354" s="5"/>
      <c r="H354" s="5"/>
      <c r="I354" s="5"/>
      <c r="J354" s="5"/>
      <c r="K354" s="5"/>
    </row>
    <row r="355" spans="6:11" x14ac:dyDescent="0.3">
      <c r="F355" s="40"/>
      <c r="G355" s="5"/>
      <c r="H355" s="5"/>
      <c r="I355" s="5"/>
      <c r="J355" s="5"/>
      <c r="K355" s="5"/>
    </row>
    <row r="356" spans="6:11" x14ac:dyDescent="0.3">
      <c r="F356" s="40"/>
      <c r="G356" s="5"/>
      <c r="H356" s="5"/>
      <c r="I356" s="5"/>
      <c r="J356" s="5"/>
      <c r="K356" s="5"/>
    </row>
    <row r="357" spans="6:11" x14ac:dyDescent="0.3">
      <c r="F357" s="40"/>
      <c r="G357" s="5"/>
      <c r="H357" s="5"/>
      <c r="I357" s="5"/>
      <c r="J357" s="5"/>
      <c r="K357" s="5"/>
    </row>
    <row r="358" spans="6:11" x14ac:dyDescent="0.3">
      <c r="F358" s="40"/>
      <c r="G358" s="5"/>
      <c r="H358" s="5"/>
      <c r="I358" s="5"/>
      <c r="J358" s="5"/>
      <c r="K358" s="5"/>
    </row>
    <row r="359" spans="6:11" x14ac:dyDescent="0.3">
      <c r="F359" s="40"/>
      <c r="G359" s="5"/>
      <c r="H359" s="5"/>
      <c r="I359" s="5"/>
      <c r="J359" s="5"/>
      <c r="K359" s="5"/>
    </row>
    <row r="360" spans="6:11" x14ac:dyDescent="0.3">
      <c r="F360" s="40"/>
      <c r="G360" s="5"/>
      <c r="H360" s="5"/>
      <c r="I360" s="5"/>
      <c r="J360" s="5"/>
      <c r="K360" s="5"/>
    </row>
    <row r="361" spans="6:11" x14ac:dyDescent="0.3">
      <c r="F361" s="40"/>
      <c r="G361" s="5"/>
      <c r="H361" s="5"/>
      <c r="I361" s="5"/>
      <c r="J361" s="5"/>
      <c r="K361" s="5"/>
    </row>
    <row r="362" spans="6:11" x14ac:dyDescent="0.3">
      <c r="F362" s="40"/>
      <c r="G362" s="5"/>
      <c r="H362" s="5"/>
      <c r="I362" s="5"/>
      <c r="J362" s="5"/>
      <c r="K362" s="5"/>
    </row>
    <row r="363" spans="6:11" x14ac:dyDescent="0.3">
      <c r="F363" s="40"/>
      <c r="G363" s="5"/>
      <c r="H363" s="5"/>
      <c r="I363" s="5"/>
      <c r="J363" s="5"/>
      <c r="K363" s="5"/>
    </row>
    <row r="364" spans="6:11" x14ac:dyDescent="0.3">
      <c r="F364" s="40"/>
      <c r="G364" s="5"/>
      <c r="H364" s="5"/>
      <c r="I364" s="5"/>
      <c r="J364" s="5"/>
      <c r="K364" s="5"/>
    </row>
    <row r="365" spans="6:11" x14ac:dyDescent="0.3">
      <c r="F365" s="40"/>
      <c r="G365" s="5"/>
      <c r="H365" s="5"/>
      <c r="I365" s="5"/>
      <c r="J365" s="5"/>
      <c r="K365" s="5"/>
    </row>
    <row r="366" spans="6:11" x14ac:dyDescent="0.3">
      <c r="F366" s="40"/>
      <c r="G366" s="5"/>
      <c r="H366" s="5"/>
      <c r="I366" s="5"/>
      <c r="J366" s="5"/>
      <c r="K366" s="5"/>
    </row>
    <row r="367" spans="6:11" x14ac:dyDescent="0.3">
      <c r="F367" s="40"/>
      <c r="G367" s="5"/>
      <c r="H367" s="5"/>
      <c r="I367" s="5"/>
      <c r="J367" s="5"/>
      <c r="K367" s="5"/>
    </row>
    <row r="368" spans="6:11" x14ac:dyDescent="0.3">
      <c r="F368" s="40"/>
      <c r="G368" s="5"/>
      <c r="H368" s="5"/>
      <c r="I368" s="5"/>
      <c r="J368" s="5"/>
      <c r="K368" s="5"/>
    </row>
    <row r="369" spans="6:11" x14ac:dyDescent="0.3">
      <c r="F369" s="40"/>
      <c r="G369" s="5"/>
      <c r="H369" s="5"/>
      <c r="I369" s="5"/>
      <c r="J369" s="5"/>
      <c r="K369" s="5"/>
    </row>
    <row r="370" spans="6:11" x14ac:dyDescent="0.3">
      <c r="F370" s="40"/>
      <c r="G370" s="5"/>
      <c r="H370" s="5"/>
      <c r="I370" s="5"/>
      <c r="J370" s="5"/>
      <c r="K370" s="5"/>
    </row>
    <row r="371" spans="6:11" x14ac:dyDescent="0.3">
      <c r="F371" s="40"/>
      <c r="G371" s="5"/>
      <c r="H371" s="5"/>
      <c r="I371" s="5"/>
      <c r="J371" s="5"/>
      <c r="K371" s="5"/>
    </row>
    <row r="372" spans="6:11" x14ac:dyDescent="0.3">
      <c r="F372" s="40"/>
      <c r="G372" s="5"/>
      <c r="H372" s="5"/>
      <c r="I372" s="5"/>
      <c r="J372" s="5"/>
      <c r="K372" s="5"/>
    </row>
    <row r="373" spans="6:11" x14ac:dyDescent="0.3">
      <c r="F373" s="40"/>
      <c r="G373" s="5"/>
      <c r="H373" s="5"/>
      <c r="I373" s="5"/>
      <c r="J373" s="5"/>
      <c r="K373" s="5"/>
    </row>
    <row r="374" spans="6:11" x14ac:dyDescent="0.3">
      <c r="F374" s="40"/>
      <c r="G374" s="5"/>
      <c r="H374" s="5"/>
      <c r="I374" s="5"/>
      <c r="J374" s="5"/>
      <c r="K374" s="5"/>
    </row>
    <row r="375" spans="6:11" x14ac:dyDescent="0.3">
      <c r="F375" s="40"/>
      <c r="G375" s="5"/>
      <c r="H375" s="5"/>
      <c r="I375" s="5"/>
      <c r="J375" s="5"/>
      <c r="K375" s="5"/>
    </row>
    <row r="376" spans="6:11" x14ac:dyDescent="0.3">
      <c r="F376" s="40"/>
      <c r="G376" s="5"/>
      <c r="H376" s="5"/>
      <c r="I376" s="5"/>
      <c r="J376" s="5"/>
      <c r="K376" s="5"/>
    </row>
    <row r="377" spans="6:11" x14ac:dyDescent="0.3">
      <c r="F377" s="40"/>
      <c r="G377" s="5"/>
      <c r="H377" s="5"/>
      <c r="I377" s="5"/>
      <c r="J377" s="5"/>
      <c r="K377" s="5"/>
    </row>
    <row r="378" spans="6:11" x14ac:dyDescent="0.3">
      <c r="F378" s="40"/>
      <c r="G378" s="5"/>
      <c r="H378" s="5"/>
      <c r="I378" s="5"/>
      <c r="J378" s="5"/>
      <c r="K378" s="5"/>
    </row>
    <row r="379" spans="6:11" x14ac:dyDescent="0.3">
      <c r="F379" s="40"/>
      <c r="G379" s="5"/>
      <c r="H379" s="5"/>
      <c r="I379" s="5"/>
      <c r="J379" s="5"/>
      <c r="K379" s="5"/>
    </row>
    <row r="380" spans="6:11" x14ac:dyDescent="0.3">
      <c r="F380" s="40"/>
      <c r="G380" s="5"/>
      <c r="H380" s="5"/>
      <c r="I380" s="5"/>
      <c r="J380" s="5"/>
      <c r="K380" s="5"/>
    </row>
    <row r="381" spans="6:11" x14ac:dyDescent="0.3">
      <c r="F381" s="40"/>
      <c r="G381" s="5"/>
      <c r="H381" s="5"/>
      <c r="I381" s="5"/>
      <c r="J381" s="5"/>
      <c r="K381" s="5"/>
    </row>
    <row r="382" spans="6:11" x14ac:dyDescent="0.3">
      <c r="F382" s="40"/>
      <c r="G382" s="5"/>
      <c r="H382" s="5"/>
      <c r="I382" s="5"/>
      <c r="J382" s="5"/>
      <c r="K382" s="5"/>
    </row>
    <row r="383" spans="6:11" x14ac:dyDescent="0.3">
      <c r="F383" s="40"/>
      <c r="G383" s="5"/>
      <c r="H383" s="5"/>
      <c r="I383" s="5"/>
      <c r="J383" s="5"/>
      <c r="K383" s="5"/>
    </row>
    <row r="384" spans="6:11" x14ac:dyDescent="0.3">
      <c r="F384" s="40"/>
      <c r="G384" s="5"/>
      <c r="H384" s="5"/>
      <c r="I384" s="5"/>
      <c r="J384" s="5"/>
      <c r="K384" s="5"/>
    </row>
    <row r="385" spans="6:11" x14ac:dyDescent="0.3">
      <c r="F385" s="40"/>
      <c r="G385" s="5"/>
      <c r="H385" s="5"/>
      <c r="I385" s="5"/>
      <c r="J385" s="5"/>
      <c r="K385" s="5"/>
    </row>
    <row r="386" spans="6:11" x14ac:dyDescent="0.3">
      <c r="F386" s="40"/>
      <c r="G386" s="5"/>
      <c r="H386" s="5"/>
      <c r="I386" s="5"/>
      <c r="J386" s="5"/>
      <c r="K386" s="5"/>
    </row>
    <row r="387" spans="6:11" x14ac:dyDescent="0.3">
      <c r="F387" s="40"/>
      <c r="G387" s="5"/>
      <c r="H387" s="5"/>
      <c r="I387" s="5"/>
      <c r="J387" s="5"/>
      <c r="K387" s="5"/>
    </row>
    <row r="388" spans="6:11" x14ac:dyDescent="0.3">
      <c r="F388" s="40"/>
      <c r="G388" s="5"/>
      <c r="H388" s="5"/>
      <c r="I388" s="5"/>
      <c r="J388" s="5"/>
      <c r="K388" s="5"/>
    </row>
    <row r="389" spans="6:11" x14ac:dyDescent="0.3">
      <c r="F389" s="40"/>
      <c r="G389" s="5"/>
      <c r="H389" s="5"/>
      <c r="I389" s="5"/>
      <c r="J389" s="5"/>
      <c r="K389" s="5"/>
    </row>
    <row r="390" spans="6:11" x14ac:dyDescent="0.3">
      <c r="F390" s="40"/>
      <c r="G390" s="5"/>
      <c r="H390" s="5"/>
      <c r="I390" s="5"/>
      <c r="J390" s="5"/>
      <c r="K390" s="5"/>
    </row>
    <row r="391" spans="6:11" x14ac:dyDescent="0.3">
      <c r="F391" s="40"/>
      <c r="G391" s="5"/>
      <c r="H391" s="5"/>
      <c r="I391" s="5"/>
      <c r="J391" s="5"/>
      <c r="K391" s="5"/>
    </row>
    <row r="392" spans="6:11" x14ac:dyDescent="0.3">
      <c r="F392" s="40"/>
      <c r="G392" s="5"/>
      <c r="H392" s="5"/>
      <c r="I392" s="5"/>
      <c r="J392" s="5"/>
      <c r="K392" s="5"/>
    </row>
    <row r="393" spans="6:11" x14ac:dyDescent="0.3">
      <c r="F393" s="40"/>
      <c r="G393" s="5"/>
      <c r="H393" s="5"/>
      <c r="I393" s="5"/>
      <c r="J393" s="5"/>
      <c r="K393" s="5"/>
    </row>
    <row r="394" spans="6:11" x14ac:dyDescent="0.3">
      <c r="F394" s="40"/>
      <c r="G394" s="5"/>
      <c r="H394" s="5"/>
      <c r="I394" s="5"/>
      <c r="J394" s="5"/>
      <c r="K394" s="5"/>
    </row>
    <row r="395" spans="6:11" x14ac:dyDescent="0.3">
      <c r="F395" s="40"/>
      <c r="G395" s="5"/>
      <c r="H395" s="5"/>
      <c r="I395" s="5"/>
      <c r="J395" s="5"/>
      <c r="K395" s="5"/>
    </row>
    <row r="396" spans="6:11" x14ac:dyDescent="0.3">
      <c r="F396" s="40"/>
      <c r="G396" s="5"/>
      <c r="H396" s="5"/>
      <c r="I396" s="5"/>
      <c r="J396" s="5"/>
      <c r="K396" s="5"/>
    </row>
    <row r="397" spans="6:11" x14ac:dyDescent="0.3">
      <c r="F397" s="40"/>
      <c r="G397" s="5"/>
      <c r="H397" s="5"/>
      <c r="I397" s="5"/>
      <c r="J397" s="5"/>
      <c r="K397" s="5"/>
    </row>
    <row r="398" spans="6:11" x14ac:dyDescent="0.3">
      <c r="F398" s="40"/>
      <c r="G398" s="5"/>
      <c r="H398" s="5"/>
      <c r="I398" s="5"/>
      <c r="J398" s="5"/>
      <c r="K398" s="5"/>
    </row>
    <row r="399" spans="6:11" x14ac:dyDescent="0.3">
      <c r="F399" s="40"/>
      <c r="G399" s="5"/>
      <c r="H399" s="5"/>
      <c r="I399" s="5"/>
      <c r="J399" s="5"/>
      <c r="K399" s="5"/>
    </row>
    <row r="400" spans="6:11" x14ac:dyDescent="0.3">
      <c r="F400" s="40"/>
      <c r="G400" s="5"/>
      <c r="H400" s="5"/>
      <c r="I400" s="5"/>
      <c r="J400" s="5"/>
      <c r="K400" s="5"/>
    </row>
    <row r="401" spans="6:11" x14ac:dyDescent="0.3">
      <c r="F401" s="40"/>
      <c r="G401" s="5"/>
      <c r="H401" s="5"/>
      <c r="I401" s="5"/>
      <c r="J401" s="5"/>
      <c r="K401" s="5"/>
    </row>
    <row r="402" spans="6:11" x14ac:dyDescent="0.3">
      <c r="F402" s="40"/>
      <c r="G402" s="5"/>
      <c r="H402" s="5"/>
      <c r="I402" s="5"/>
      <c r="J402" s="5"/>
      <c r="K402" s="5"/>
    </row>
    <row r="403" spans="6:11" x14ac:dyDescent="0.3">
      <c r="F403" s="40"/>
      <c r="G403" s="5"/>
      <c r="H403" s="5"/>
      <c r="I403" s="5"/>
      <c r="J403" s="5"/>
      <c r="K403" s="5"/>
    </row>
    <row r="404" spans="6:11" x14ac:dyDescent="0.3">
      <c r="F404" s="40"/>
      <c r="G404" s="5"/>
      <c r="H404" s="5"/>
      <c r="I404" s="5"/>
      <c r="J404" s="5"/>
      <c r="K404" s="5"/>
    </row>
    <row r="405" spans="6:11" x14ac:dyDescent="0.3">
      <c r="F405" s="40"/>
      <c r="G405" s="5"/>
      <c r="H405" s="5"/>
      <c r="I405" s="5"/>
      <c r="J405" s="5"/>
      <c r="K405" s="5"/>
    </row>
    <row r="406" spans="6:11" x14ac:dyDescent="0.3">
      <c r="F406" s="40"/>
      <c r="G406" s="5"/>
      <c r="H406" s="5"/>
      <c r="I406" s="5"/>
      <c r="J406" s="5"/>
      <c r="K406" s="5"/>
    </row>
    <row r="407" spans="6:11" x14ac:dyDescent="0.3">
      <c r="F407" s="40"/>
      <c r="G407" s="5"/>
      <c r="H407" s="5"/>
      <c r="I407" s="5"/>
      <c r="J407" s="5"/>
      <c r="K407" s="5"/>
    </row>
    <row r="408" spans="6:11" x14ac:dyDescent="0.3">
      <c r="F408" s="40"/>
      <c r="G408" s="5"/>
      <c r="H408" s="5"/>
      <c r="I408" s="5"/>
      <c r="J408" s="5"/>
      <c r="K408" s="5"/>
    </row>
    <row r="409" spans="6:11" x14ac:dyDescent="0.3">
      <c r="F409" s="40"/>
      <c r="G409" s="5"/>
      <c r="H409" s="5"/>
      <c r="I409" s="5"/>
      <c r="J409" s="5"/>
      <c r="K409" s="5"/>
    </row>
    <row r="410" spans="6:11" x14ac:dyDescent="0.3">
      <c r="F410" s="40"/>
      <c r="G410" s="5"/>
      <c r="H410" s="5"/>
      <c r="I410" s="5"/>
      <c r="J410" s="5"/>
      <c r="K410" s="5"/>
    </row>
    <row r="411" spans="6:11" x14ac:dyDescent="0.3">
      <c r="F411" s="40"/>
      <c r="G411" s="5"/>
      <c r="H411" s="5"/>
      <c r="I411" s="5"/>
      <c r="J411" s="5"/>
      <c r="K411" s="5"/>
    </row>
    <row r="412" spans="6:11" x14ac:dyDescent="0.3">
      <c r="F412" s="40"/>
      <c r="G412" s="5"/>
      <c r="H412" s="5"/>
      <c r="I412" s="5"/>
      <c r="J412" s="5"/>
      <c r="K412" s="5"/>
    </row>
    <row r="413" spans="6:11" x14ac:dyDescent="0.3">
      <c r="F413" s="40"/>
      <c r="G413" s="5"/>
      <c r="H413" s="5"/>
      <c r="I413" s="5"/>
      <c r="J413" s="5"/>
      <c r="K413" s="5"/>
    </row>
    <row r="414" spans="6:11" x14ac:dyDescent="0.3">
      <c r="F414" s="40"/>
      <c r="G414" s="5"/>
      <c r="H414" s="5"/>
      <c r="I414" s="5"/>
      <c r="J414" s="5"/>
      <c r="K414" s="5"/>
    </row>
    <row r="415" spans="6:11" x14ac:dyDescent="0.3">
      <c r="F415" s="40"/>
      <c r="G415" s="5"/>
      <c r="H415" s="5"/>
      <c r="I415" s="5"/>
      <c r="J415" s="5"/>
      <c r="K415" s="5"/>
    </row>
    <row r="416" spans="6:11" x14ac:dyDescent="0.3">
      <c r="F416" s="40"/>
      <c r="G416" s="5"/>
      <c r="H416" s="5"/>
      <c r="I416" s="5"/>
      <c r="J416" s="5"/>
      <c r="K416" s="5"/>
    </row>
    <row r="417" spans="6:11" x14ac:dyDescent="0.3">
      <c r="F417" s="40"/>
      <c r="G417" s="5"/>
      <c r="H417" s="5"/>
      <c r="I417" s="5"/>
      <c r="J417" s="5"/>
      <c r="K417" s="5"/>
    </row>
    <row r="418" spans="6:11" x14ac:dyDescent="0.3">
      <c r="F418" s="40"/>
      <c r="G418" s="5"/>
      <c r="H418" s="5"/>
      <c r="I418" s="5"/>
      <c r="J418" s="5"/>
      <c r="K418" s="5"/>
    </row>
    <row r="419" spans="6:11" x14ac:dyDescent="0.3">
      <c r="F419" s="40"/>
      <c r="G419" s="5"/>
      <c r="H419" s="5"/>
      <c r="I419" s="5"/>
      <c r="J419" s="5"/>
      <c r="K419" s="5"/>
    </row>
    <row r="420" spans="6:11" x14ac:dyDescent="0.3">
      <c r="F420" s="40"/>
      <c r="G420" s="5"/>
      <c r="H420" s="5"/>
      <c r="I420" s="5"/>
      <c r="J420" s="5"/>
      <c r="K420" s="5"/>
    </row>
    <row r="421" spans="6:11" x14ac:dyDescent="0.3">
      <c r="F421" s="40"/>
      <c r="G421" s="5"/>
      <c r="H421" s="5"/>
      <c r="I421" s="5"/>
      <c r="J421" s="5"/>
      <c r="K421" s="5"/>
    </row>
    <row r="422" spans="6:11" x14ac:dyDescent="0.3">
      <c r="F422" s="40"/>
      <c r="G422" s="5"/>
      <c r="H422" s="5"/>
      <c r="I422" s="5"/>
      <c r="J422" s="5"/>
      <c r="K422" s="5"/>
    </row>
    <row r="423" spans="6:11" x14ac:dyDescent="0.3">
      <c r="F423" s="40"/>
      <c r="G423" s="5"/>
      <c r="H423" s="5"/>
      <c r="I423" s="5"/>
      <c r="J423" s="5"/>
      <c r="K423" s="5"/>
    </row>
    <row r="424" spans="6:11" x14ac:dyDescent="0.3">
      <c r="F424" s="40"/>
      <c r="G424" s="5"/>
      <c r="H424" s="5"/>
      <c r="I424" s="5"/>
      <c r="J424" s="5"/>
      <c r="K424" s="5"/>
    </row>
    <row r="425" spans="6:11" x14ac:dyDescent="0.3">
      <c r="F425" s="40"/>
      <c r="G425" s="5"/>
      <c r="H425" s="5"/>
      <c r="I425" s="5"/>
      <c r="J425" s="5"/>
      <c r="K425" s="5"/>
    </row>
    <row r="426" spans="6:11" x14ac:dyDescent="0.3">
      <c r="F426" s="40"/>
      <c r="G426" s="5"/>
      <c r="H426" s="5"/>
      <c r="I426" s="5"/>
      <c r="J426" s="5"/>
      <c r="K426" s="5"/>
    </row>
    <row r="427" spans="6:11" x14ac:dyDescent="0.3">
      <c r="F427" s="40"/>
      <c r="G427" s="5"/>
      <c r="H427" s="5"/>
      <c r="I427" s="5"/>
      <c r="J427" s="5"/>
      <c r="K427" s="5"/>
    </row>
    <row r="428" spans="6:11" x14ac:dyDescent="0.3">
      <c r="F428" s="40"/>
      <c r="G428" s="5"/>
      <c r="H428" s="5"/>
      <c r="I428" s="5"/>
      <c r="J428" s="5"/>
      <c r="K428" s="5"/>
    </row>
    <row r="429" spans="6:11" x14ac:dyDescent="0.3">
      <c r="F429" s="40"/>
      <c r="G429" s="5"/>
      <c r="H429" s="5"/>
      <c r="I429" s="5"/>
      <c r="J429" s="5"/>
      <c r="K429" s="5"/>
    </row>
    <row r="430" spans="6:11" x14ac:dyDescent="0.3">
      <c r="F430" s="40"/>
      <c r="G430" s="5"/>
      <c r="H430" s="5"/>
      <c r="I430" s="5"/>
      <c r="J430" s="5"/>
      <c r="K430" s="5"/>
    </row>
    <row r="431" spans="6:11" x14ac:dyDescent="0.3">
      <c r="F431" s="40"/>
      <c r="G431" s="5"/>
      <c r="H431" s="5"/>
      <c r="I431" s="5"/>
      <c r="J431" s="5"/>
      <c r="K431" s="5"/>
    </row>
    <row r="432" spans="6:11" x14ac:dyDescent="0.3">
      <c r="F432" s="40"/>
      <c r="G432" s="5"/>
      <c r="H432" s="5"/>
      <c r="I432" s="5"/>
      <c r="J432" s="5"/>
      <c r="K432" s="5"/>
    </row>
    <row r="433" spans="6:11" x14ac:dyDescent="0.3">
      <c r="F433" s="40"/>
      <c r="G433" s="5"/>
      <c r="H433" s="5"/>
      <c r="I433" s="5"/>
      <c r="J433" s="5"/>
      <c r="K433" s="5"/>
    </row>
    <row r="434" spans="6:11" x14ac:dyDescent="0.3">
      <c r="F434" s="40"/>
      <c r="G434" s="5"/>
      <c r="H434" s="5"/>
      <c r="I434" s="5"/>
      <c r="J434" s="5"/>
      <c r="K434" s="5"/>
    </row>
    <row r="435" spans="6:11" x14ac:dyDescent="0.3">
      <c r="F435" s="40"/>
      <c r="G435" s="5"/>
      <c r="H435" s="5"/>
      <c r="I435" s="5"/>
      <c r="J435" s="5"/>
      <c r="K435" s="5"/>
    </row>
    <row r="436" spans="6:11" x14ac:dyDescent="0.3">
      <c r="F436" s="40"/>
      <c r="G436" s="5"/>
      <c r="H436" s="5"/>
      <c r="I436" s="5"/>
      <c r="J436" s="5"/>
      <c r="K436" s="5"/>
    </row>
    <row r="437" spans="6:11" x14ac:dyDescent="0.3">
      <c r="F437" s="40"/>
      <c r="G437" s="5"/>
      <c r="H437" s="5"/>
      <c r="I437" s="5"/>
      <c r="J437" s="5"/>
      <c r="K437" s="5"/>
    </row>
    <row r="438" spans="6:11" x14ac:dyDescent="0.3">
      <c r="F438" s="40"/>
      <c r="G438" s="5"/>
      <c r="H438" s="5"/>
      <c r="I438" s="5"/>
      <c r="J438" s="5"/>
      <c r="K438" s="5"/>
    </row>
    <row r="439" spans="6:11" x14ac:dyDescent="0.3">
      <c r="F439" s="40"/>
      <c r="G439" s="5"/>
      <c r="H439" s="5"/>
      <c r="I439" s="5"/>
      <c r="J439" s="5"/>
      <c r="K439" s="5"/>
    </row>
    <row r="440" spans="6:11" x14ac:dyDescent="0.3">
      <c r="F440" s="40"/>
      <c r="G440" s="5"/>
      <c r="H440" s="5"/>
      <c r="I440" s="5"/>
      <c r="J440" s="5"/>
      <c r="K440" s="5"/>
    </row>
    <row r="441" spans="6:11" x14ac:dyDescent="0.3">
      <c r="F441" s="40"/>
      <c r="G441" s="5"/>
      <c r="H441" s="5"/>
      <c r="I441" s="5"/>
      <c r="J441" s="5"/>
      <c r="K441" s="5"/>
    </row>
    <row r="442" spans="6:11" x14ac:dyDescent="0.3">
      <c r="F442" s="40"/>
      <c r="G442" s="5"/>
      <c r="H442" s="5"/>
      <c r="I442" s="5"/>
      <c r="J442" s="5"/>
      <c r="K442" s="5"/>
    </row>
    <row r="443" spans="6:11" x14ac:dyDescent="0.3">
      <c r="F443" s="40"/>
      <c r="G443" s="5"/>
      <c r="H443" s="5"/>
      <c r="I443" s="5"/>
      <c r="J443" s="5"/>
      <c r="K443" s="5"/>
    </row>
    <row r="444" spans="6:11" x14ac:dyDescent="0.3">
      <c r="F444" s="40"/>
      <c r="G444" s="5"/>
      <c r="H444" s="5"/>
      <c r="I444" s="5"/>
      <c r="J444" s="5"/>
      <c r="K444" s="5"/>
    </row>
    <row r="445" spans="6:11" x14ac:dyDescent="0.3">
      <c r="F445" s="40"/>
      <c r="G445" s="5"/>
      <c r="H445" s="5"/>
      <c r="I445" s="5"/>
      <c r="J445" s="5"/>
      <c r="K445" s="5"/>
    </row>
    <row r="446" spans="6:11" x14ac:dyDescent="0.3">
      <c r="F446" s="40"/>
      <c r="G446" s="5"/>
      <c r="H446" s="5"/>
      <c r="I446" s="5"/>
      <c r="J446" s="5"/>
      <c r="K446" s="5"/>
    </row>
    <row r="447" spans="6:11" x14ac:dyDescent="0.3">
      <c r="F447" s="40"/>
      <c r="G447" s="5"/>
      <c r="H447" s="5"/>
      <c r="I447" s="5"/>
      <c r="J447" s="5"/>
      <c r="K447" s="5"/>
    </row>
    <row r="448" spans="6:11" x14ac:dyDescent="0.3">
      <c r="F448" s="40"/>
      <c r="G448" s="5"/>
      <c r="H448" s="5"/>
      <c r="I448" s="5"/>
      <c r="J448" s="5"/>
      <c r="K448" s="5"/>
    </row>
    <row r="449" spans="6:11" x14ac:dyDescent="0.3">
      <c r="F449" s="40"/>
      <c r="G449" s="5"/>
      <c r="H449" s="5"/>
      <c r="I449" s="5"/>
      <c r="J449" s="5"/>
      <c r="K449" s="5"/>
    </row>
    <row r="450" spans="6:11" x14ac:dyDescent="0.3">
      <c r="F450" s="40"/>
      <c r="G450" s="5"/>
      <c r="H450" s="5"/>
      <c r="I450" s="5"/>
      <c r="J450" s="5"/>
      <c r="K450" s="5"/>
    </row>
    <row r="451" spans="6:11" x14ac:dyDescent="0.3">
      <c r="F451" s="40"/>
      <c r="G451" s="5"/>
      <c r="H451" s="5"/>
      <c r="I451" s="5"/>
      <c r="J451" s="5"/>
      <c r="K451" s="5"/>
    </row>
    <row r="452" spans="6:11" x14ac:dyDescent="0.3">
      <c r="F452" s="40"/>
      <c r="G452" s="5"/>
      <c r="H452" s="5"/>
      <c r="I452" s="5"/>
      <c r="J452" s="5"/>
      <c r="K452" s="5"/>
    </row>
    <row r="453" spans="6:11" x14ac:dyDescent="0.3">
      <c r="F453" s="40"/>
      <c r="G453" s="5"/>
      <c r="H453" s="5"/>
      <c r="I453" s="5"/>
      <c r="J453" s="5"/>
      <c r="K453" s="5"/>
    </row>
    <row r="454" spans="6:11" x14ac:dyDescent="0.3">
      <c r="F454" s="40"/>
      <c r="G454" s="5"/>
      <c r="H454" s="5"/>
      <c r="I454" s="5"/>
      <c r="J454" s="5"/>
      <c r="K454" s="5"/>
    </row>
    <row r="455" spans="6:11" x14ac:dyDescent="0.3">
      <c r="F455" s="40"/>
      <c r="G455" s="5"/>
      <c r="H455" s="5"/>
      <c r="I455" s="5"/>
      <c r="J455" s="5"/>
      <c r="K455" s="5"/>
    </row>
    <row r="456" spans="6:11" x14ac:dyDescent="0.3">
      <c r="F456" s="40"/>
      <c r="G456" s="5"/>
      <c r="H456" s="5"/>
      <c r="I456" s="5"/>
      <c r="J456" s="5"/>
      <c r="K456" s="5"/>
    </row>
    <row r="457" spans="6:11" x14ac:dyDescent="0.3">
      <c r="F457" s="40"/>
      <c r="G457" s="5"/>
      <c r="H457" s="5"/>
      <c r="I457" s="5"/>
      <c r="J457" s="5"/>
      <c r="K457" s="5"/>
    </row>
    <row r="458" spans="6:11" x14ac:dyDescent="0.3">
      <c r="F458" s="40"/>
      <c r="G458" s="5"/>
      <c r="H458" s="5"/>
      <c r="I458" s="5"/>
      <c r="J458" s="5"/>
      <c r="K458" s="5"/>
    </row>
    <row r="459" spans="6:11" x14ac:dyDescent="0.3">
      <c r="F459" s="40"/>
      <c r="G459" s="5"/>
      <c r="H459" s="5"/>
      <c r="I459" s="5"/>
      <c r="J459" s="5"/>
      <c r="K459" s="5"/>
    </row>
    <row r="460" spans="6:11" x14ac:dyDescent="0.3">
      <c r="F460" s="40"/>
      <c r="G460" s="5"/>
      <c r="H460" s="5"/>
      <c r="I460" s="5"/>
      <c r="J460" s="5"/>
      <c r="K460" s="5"/>
    </row>
    <row r="461" spans="6:11" x14ac:dyDescent="0.3">
      <c r="F461" s="40"/>
      <c r="G461" s="5"/>
      <c r="H461" s="5"/>
      <c r="I461" s="5"/>
      <c r="J461" s="5"/>
      <c r="K461" s="5"/>
    </row>
    <row r="462" spans="6:11" x14ac:dyDescent="0.3">
      <c r="F462" s="40"/>
      <c r="G462" s="5"/>
      <c r="H462" s="5"/>
      <c r="I462" s="5"/>
      <c r="J462" s="5"/>
      <c r="K462" s="5"/>
    </row>
    <row r="463" spans="6:11" x14ac:dyDescent="0.3">
      <c r="F463" s="40"/>
      <c r="G463" s="5"/>
      <c r="H463" s="5"/>
      <c r="I463" s="5"/>
      <c r="J463" s="5"/>
      <c r="K463" s="5"/>
    </row>
    <row r="464" spans="6:11" x14ac:dyDescent="0.3">
      <c r="F464" s="40"/>
      <c r="G464" s="5"/>
      <c r="H464" s="5"/>
      <c r="I464" s="5"/>
      <c r="J464" s="5"/>
      <c r="K464" s="5"/>
    </row>
    <row r="465" spans="6:11" x14ac:dyDescent="0.3">
      <c r="F465" s="40"/>
      <c r="G465" s="5"/>
      <c r="H465" s="5"/>
      <c r="I465" s="5"/>
      <c r="J465" s="5"/>
      <c r="K465" s="5"/>
    </row>
    <row r="466" spans="6:11" x14ac:dyDescent="0.3">
      <c r="F466" s="40"/>
      <c r="G466" s="5"/>
      <c r="H466" s="5"/>
      <c r="I466" s="5"/>
      <c r="J466" s="5"/>
      <c r="K466" s="5"/>
    </row>
    <row r="467" spans="6:11" x14ac:dyDescent="0.3">
      <c r="F467" s="40"/>
      <c r="G467" s="5"/>
      <c r="H467" s="5"/>
      <c r="I467" s="5"/>
      <c r="J467" s="5"/>
      <c r="K467" s="5"/>
    </row>
    <row r="468" spans="6:11" x14ac:dyDescent="0.3">
      <c r="F468" s="40"/>
      <c r="G468" s="5"/>
      <c r="H468" s="5"/>
      <c r="I468" s="5"/>
      <c r="J468" s="5"/>
      <c r="K468" s="5"/>
    </row>
    <row r="469" spans="6:11" x14ac:dyDescent="0.3">
      <c r="F469" s="40"/>
      <c r="G469" s="5"/>
      <c r="H469" s="5"/>
      <c r="I469" s="5"/>
      <c r="J469" s="5"/>
      <c r="K469" s="5"/>
    </row>
    <row r="470" spans="6:11" x14ac:dyDescent="0.3">
      <c r="F470" s="40"/>
      <c r="G470" s="5"/>
      <c r="H470" s="5"/>
      <c r="I470" s="5"/>
      <c r="J470" s="5"/>
      <c r="K470" s="5"/>
    </row>
    <row r="471" spans="6:11" x14ac:dyDescent="0.3">
      <c r="F471" s="40"/>
      <c r="G471" s="5"/>
      <c r="H471" s="5"/>
      <c r="I471" s="5"/>
      <c r="J471" s="5"/>
      <c r="K471" s="5"/>
    </row>
    <row r="472" spans="6:11" x14ac:dyDescent="0.3">
      <c r="F472" s="40"/>
      <c r="G472" s="5"/>
      <c r="H472" s="5"/>
      <c r="I472" s="5"/>
      <c r="J472" s="5"/>
      <c r="K472" s="5"/>
    </row>
    <row r="473" spans="6:11" x14ac:dyDescent="0.3">
      <c r="F473" s="40"/>
      <c r="G473" s="5"/>
      <c r="H473" s="5"/>
      <c r="I473" s="5"/>
      <c r="J473" s="5"/>
      <c r="K473" s="5"/>
    </row>
    <row r="474" spans="6:11" x14ac:dyDescent="0.3">
      <c r="F474" s="40"/>
      <c r="G474" s="5"/>
      <c r="H474" s="5"/>
      <c r="I474" s="5"/>
      <c r="J474" s="5"/>
      <c r="K474" s="5"/>
    </row>
    <row r="475" spans="6:11" x14ac:dyDescent="0.3">
      <c r="F475" s="40"/>
      <c r="G475" s="5"/>
      <c r="H475" s="5"/>
      <c r="I475" s="5"/>
      <c r="J475" s="5"/>
      <c r="K475" s="5"/>
    </row>
    <row r="476" spans="6:11" x14ac:dyDescent="0.3">
      <c r="F476" s="40"/>
      <c r="G476" s="5"/>
      <c r="H476" s="5"/>
      <c r="I476" s="5"/>
      <c r="J476" s="5"/>
      <c r="K476" s="5"/>
    </row>
    <row r="477" spans="6:11" x14ac:dyDescent="0.3">
      <c r="F477" s="40"/>
      <c r="G477" s="5"/>
      <c r="H477" s="5"/>
      <c r="I477" s="5"/>
      <c r="J477" s="5"/>
      <c r="K477" s="5"/>
    </row>
    <row r="478" spans="6:11" x14ac:dyDescent="0.3">
      <c r="F478" s="40"/>
      <c r="G478" s="5"/>
      <c r="H478" s="5"/>
      <c r="I478" s="5"/>
      <c r="J478" s="5"/>
      <c r="K478" s="5"/>
    </row>
    <row r="479" spans="6:11" x14ac:dyDescent="0.3">
      <c r="F479" s="40"/>
      <c r="G479" s="5"/>
      <c r="H479" s="5"/>
      <c r="I479" s="5"/>
      <c r="J479" s="5"/>
      <c r="K479" s="5"/>
    </row>
    <row r="480" spans="6:11" x14ac:dyDescent="0.3">
      <c r="F480" s="40"/>
      <c r="G480" s="5"/>
      <c r="H480" s="5"/>
      <c r="I480" s="5"/>
      <c r="J480" s="5"/>
      <c r="K480" s="5"/>
    </row>
    <row r="481" spans="6:11" x14ac:dyDescent="0.3">
      <c r="F481" s="40"/>
      <c r="G481" s="5"/>
      <c r="H481" s="5"/>
      <c r="I481" s="5"/>
      <c r="J481" s="5"/>
      <c r="K481" s="5"/>
    </row>
    <row r="482" spans="6:11" x14ac:dyDescent="0.3">
      <c r="F482" s="40"/>
      <c r="G482" s="5"/>
      <c r="H482" s="5"/>
      <c r="I482" s="5"/>
      <c r="J482" s="5"/>
      <c r="K482" s="5"/>
    </row>
    <row r="483" spans="6:11" x14ac:dyDescent="0.3">
      <c r="F483" s="40"/>
      <c r="G483" s="5"/>
      <c r="H483" s="5"/>
      <c r="I483" s="5"/>
      <c r="J483" s="5"/>
      <c r="K483" s="5"/>
    </row>
    <row r="484" spans="6:11" x14ac:dyDescent="0.3">
      <c r="F484" s="40"/>
      <c r="G484" s="5"/>
      <c r="H484" s="5"/>
      <c r="I484" s="5"/>
      <c r="J484" s="5"/>
      <c r="K484" s="5"/>
    </row>
    <row r="485" spans="6:11" x14ac:dyDescent="0.3">
      <c r="F485" s="40"/>
      <c r="G485" s="5"/>
      <c r="H485" s="5"/>
      <c r="I485" s="5"/>
      <c r="J485" s="5"/>
      <c r="K485" s="5"/>
    </row>
    <row r="486" spans="6:11" x14ac:dyDescent="0.3">
      <c r="F486" s="40"/>
      <c r="G486" s="5"/>
      <c r="H486" s="5"/>
      <c r="I486" s="5"/>
      <c r="J486" s="5"/>
      <c r="K486" s="5"/>
    </row>
    <row r="487" spans="6:11" x14ac:dyDescent="0.3">
      <c r="F487" s="40"/>
      <c r="G487" s="5"/>
      <c r="H487" s="5"/>
      <c r="I487" s="5"/>
      <c r="J487" s="5"/>
      <c r="K487" s="5"/>
    </row>
    <row r="488" spans="6:11" x14ac:dyDescent="0.3">
      <c r="F488" s="40"/>
      <c r="G488" s="5"/>
      <c r="H488" s="5"/>
      <c r="I488" s="5"/>
      <c r="J488" s="5"/>
      <c r="K488" s="5"/>
    </row>
    <row r="489" spans="6:11" x14ac:dyDescent="0.3">
      <c r="F489" s="40"/>
      <c r="G489" s="5"/>
      <c r="H489" s="5"/>
      <c r="I489" s="5"/>
      <c r="J489" s="5"/>
      <c r="K489" s="5"/>
    </row>
    <row r="490" spans="6:11" x14ac:dyDescent="0.3">
      <c r="F490" s="40"/>
      <c r="G490" s="5"/>
      <c r="H490" s="5"/>
      <c r="I490" s="5"/>
      <c r="J490" s="5"/>
      <c r="K490" s="5"/>
    </row>
    <row r="491" spans="6:11" x14ac:dyDescent="0.3">
      <c r="F491" s="40"/>
      <c r="G491" s="5"/>
      <c r="H491" s="5"/>
      <c r="I491" s="5"/>
      <c r="J491" s="5"/>
      <c r="K491" s="5"/>
    </row>
    <row r="492" spans="6:11" x14ac:dyDescent="0.3">
      <c r="F492" s="40"/>
      <c r="G492" s="5"/>
      <c r="H492" s="5"/>
      <c r="I492" s="5"/>
      <c r="J492" s="5"/>
      <c r="K492" s="5"/>
    </row>
    <row r="493" spans="6:11" x14ac:dyDescent="0.3">
      <c r="F493" s="40"/>
      <c r="G493" s="5"/>
      <c r="H493" s="5"/>
      <c r="I493" s="5"/>
      <c r="J493" s="5"/>
      <c r="K493" s="5"/>
    </row>
    <row r="494" spans="6:11" x14ac:dyDescent="0.3">
      <c r="F494" s="40"/>
      <c r="G494" s="5"/>
      <c r="H494" s="5"/>
      <c r="I494" s="5"/>
      <c r="J494" s="5"/>
      <c r="K494" s="5"/>
    </row>
    <row r="495" spans="6:11" x14ac:dyDescent="0.3">
      <c r="F495" s="40"/>
      <c r="G495" s="5"/>
      <c r="H495" s="5"/>
      <c r="I495" s="5"/>
      <c r="J495" s="5"/>
      <c r="K495" s="5"/>
    </row>
    <row r="496" spans="6:11" x14ac:dyDescent="0.3">
      <c r="F496" s="40"/>
      <c r="G496" s="5"/>
      <c r="H496" s="5"/>
      <c r="I496" s="5"/>
      <c r="J496" s="5"/>
      <c r="K496" s="5"/>
    </row>
    <row r="497" spans="6:11" x14ac:dyDescent="0.3">
      <c r="F497" s="40"/>
      <c r="G497" s="5"/>
      <c r="H497" s="5"/>
      <c r="I497" s="5"/>
      <c r="J497" s="5"/>
      <c r="K497" s="5"/>
    </row>
    <row r="498" spans="6:11" x14ac:dyDescent="0.3">
      <c r="F498" s="40"/>
      <c r="G498" s="5"/>
      <c r="H498" s="5"/>
      <c r="I498" s="5"/>
      <c r="J498" s="5"/>
      <c r="K498" s="5"/>
    </row>
    <row r="499" spans="6:11" x14ac:dyDescent="0.3">
      <c r="F499" s="40"/>
      <c r="G499" s="5"/>
      <c r="H499" s="5"/>
      <c r="I499" s="5"/>
      <c r="J499" s="5"/>
      <c r="K499" s="5"/>
    </row>
    <row r="500" spans="6:11" x14ac:dyDescent="0.3">
      <c r="F500" s="40"/>
      <c r="G500" s="5"/>
      <c r="H500" s="5"/>
      <c r="I500" s="5"/>
      <c r="J500" s="5"/>
      <c r="K500" s="5"/>
    </row>
    <row r="501" spans="6:11" x14ac:dyDescent="0.3">
      <c r="F501" s="40"/>
      <c r="G501" s="5"/>
      <c r="H501" s="5"/>
      <c r="I501" s="5"/>
      <c r="J501" s="5"/>
      <c r="K501" s="5"/>
    </row>
    <row r="502" spans="6:11" x14ac:dyDescent="0.3">
      <c r="F502" s="40"/>
      <c r="G502" s="5"/>
      <c r="H502" s="5"/>
      <c r="I502" s="5"/>
      <c r="J502" s="5"/>
      <c r="K502" s="5"/>
    </row>
    <row r="503" spans="6:11" x14ac:dyDescent="0.3">
      <c r="F503" s="40"/>
      <c r="G503" s="5"/>
      <c r="H503" s="5"/>
      <c r="I503" s="5"/>
      <c r="J503" s="5"/>
      <c r="K503" s="5"/>
    </row>
    <row r="504" spans="6:11" x14ac:dyDescent="0.3">
      <c r="F504" s="40"/>
      <c r="G504" s="5"/>
      <c r="H504" s="5"/>
      <c r="I504" s="5"/>
      <c r="J504" s="5"/>
      <c r="K504" s="5"/>
    </row>
    <row r="505" spans="6:11" x14ac:dyDescent="0.3">
      <c r="F505" s="40"/>
      <c r="G505" s="5"/>
      <c r="H505" s="5"/>
      <c r="I505" s="5"/>
      <c r="J505" s="5"/>
      <c r="K505" s="5"/>
    </row>
    <row r="506" spans="6:11" x14ac:dyDescent="0.3">
      <c r="F506" s="40"/>
      <c r="G506" s="5"/>
      <c r="H506" s="5"/>
      <c r="I506" s="5"/>
      <c r="J506" s="5"/>
      <c r="K506" s="5"/>
    </row>
    <row r="507" spans="6:11" x14ac:dyDescent="0.3">
      <c r="F507" s="40"/>
      <c r="G507" s="5"/>
      <c r="H507" s="5"/>
      <c r="I507" s="5"/>
      <c r="J507" s="5"/>
      <c r="K507" s="5"/>
    </row>
    <row r="508" spans="6:11" x14ac:dyDescent="0.3">
      <c r="F508" s="40"/>
      <c r="G508" s="5"/>
      <c r="H508" s="5"/>
      <c r="I508" s="5"/>
      <c r="J508" s="5"/>
      <c r="K508" s="5"/>
    </row>
    <row r="509" spans="6:11" x14ac:dyDescent="0.3">
      <c r="F509" s="40"/>
      <c r="G509" s="5"/>
      <c r="H509" s="5"/>
      <c r="I509" s="5"/>
      <c r="J509" s="5"/>
      <c r="K509" s="5"/>
    </row>
    <row r="510" spans="6:11" x14ac:dyDescent="0.3">
      <c r="F510" s="40"/>
      <c r="G510" s="5"/>
      <c r="H510" s="5"/>
      <c r="I510" s="5"/>
      <c r="J510" s="5"/>
      <c r="K510" s="5"/>
    </row>
    <row r="511" spans="6:11" x14ac:dyDescent="0.3">
      <c r="F511" s="40"/>
      <c r="G511" s="5"/>
      <c r="H511" s="5"/>
      <c r="I511" s="5"/>
      <c r="J511" s="5"/>
      <c r="K511" s="5"/>
    </row>
    <row r="512" spans="6:11" x14ac:dyDescent="0.3">
      <c r="F512" s="40"/>
      <c r="G512" s="5"/>
      <c r="H512" s="5"/>
      <c r="I512" s="5"/>
      <c r="J512" s="5"/>
      <c r="K512" s="5"/>
    </row>
    <row r="513" spans="6:11" x14ac:dyDescent="0.3">
      <c r="F513" s="40"/>
      <c r="G513" s="5"/>
      <c r="H513" s="5"/>
      <c r="I513" s="5"/>
      <c r="J513" s="5"/>
      <c r="K513" s="5"/>
    </row>
    <row r="514" spans="6:11" x14ac:dyDescent="0.3">
      <c r="F514" s="40"/>
      <c r="G514" s="5"/>
      <c r="H514" s="5"/>
      <c r="I514" s="5"/>
      <c r="J514" s="5"/>
      <c r="K514" s="5"/>
    </row>
    <row r="515" spans="6:11" x14ac:dyDescent="0.3">
      <c r="F515" s="40"/>
      <c r="G515" s="5"/>
      <c r="H515" s="5"/>
      <c r="I515" s="5"/>
      <c r="J515" s="5"/>
      <c r="K515" s="5"/>
    </row>
    <row r="516" spans="6:11" x14ac:dyDescent="0.3">
      <c r="F516" s="40"/>
      <c r="G516" s="5"/>
      <c r="H516" s="5"/>
      <c r="I516" s="5"/>
      <c r="J516" s="5"/>
      <c r="K516" s="5"/>
    </row>
    <row r="517" spans="6:11" x14ac:dyDescent="0.3">
      <c r="F517" s="40"/>
      <c r="G517" s="5"/>
      <c r="H517" s="5"/>
      <c r="I517" s="5"/>
      <c r="J517" s="5"/>
      <c r="K517" s="5"/>
    </row>
    <row r="518" spans="6:11" x14ac:dyDescent="0.3">
      <c r="F518" s="40"/>
      <c r="G518" s="5"/>
      <c r="H518" s="5"/>
      <c r="I518" s="5"/>
      <c r="J518" s="5"/>
      <c r="K518" s="5"/>
    </row>
    <row r="519" spans="6:11" x14ac:dyDescent="0.3">
      <c r="F519" s="40"/>
      <c r="G519" s="5"/>
      <c r="H519" s="5"/>
      <c r="I519" s="5"/>
      <c r="J519" s="5"/>
      <c r="K519" s="5"/>
    </row>
    <row r="520" spans="6:11" x14ac:dyDescent="0.3">
      <c r="F520" s="40"/>
      <c r="G520" s="5"/>
      <c r="H520" s="5"/>
      <c r="I520" s="5"/>
      <c r="J520" s="5"/>
      <c r="K520" s="5"/>
    </row>
    <row r="521" spans="6:11" x14ac:dyDescent="0.3">
      <c r="F521" s="40"/>
      <c r="G521" s="5"/>
      <c r="H521" s="5"/>
      <c r="I521" s="5"/>
      <c r="J521" s="5"/>
      <c r="K521" s="5"/>
    </row>
    <row r="522" spans="6:11" x14ac:dyDescent="0.3">
      <c r="F522" s="40"/>
      <c r="G522" s="5"/>
      <c r="H522" s="5"/>
      <c r="I522" s="5"/>
      <c r="J522" s="5"/>
      <c r="K522" s="5"/>
    </row>
    <row r="523" spans="6:11" x14ac:dyDescent="0.3">
      <c r="F523" s="40"/>
      <c r="G523" s="5"/>
      <c r="H523" s="5"/>
      <c r="I523" s="5"/>
      <c r="J523" s="5"/>
      <c r="K523" s="5"/>
    </row>
    <row r="524" spans="6:11" x14ac:dyDescent="0.3">
      <c r="F524" s="40"/>
      <c r="G524" s="5"/>
      <c r="H524" s="5"/>
      <c r="I524" s="5"/>
      <c r="J524" s="5"/>
      <c r="K524" s="5"/>
    </row>
    <row r="525" spans="6:11" x14ac:dyDescent="0.3">
      <c r="F525" s="40"/>
      <c r="G525" s="5"/>
      <c r="H525" s="5"/>
      <c r="I525" s="5"/>
      <c r="J525" s="5"/>
      <c r="K525" s="5"/>
    </row>
    <row r="526" spans="6:11" x14ac:dyDescent="0.3">
      <c r="F526" s="40"/>
      <c r="G526" s="5"/>
      <c r="H526" s="5"/>
      <c r="I526" s="5"/>
      <c r="J526" s="5"/>
      <c r="K526" s="5"/>
    </row>
    <row r="527" spans="6:11" x14ac:dyDescent="0.3">
      <c r="F527" s="40"/>
      <c r="G527" s="5"/>
      <c r="H527" s="5"/>
      <c r="I527" s="5"/>
      <c r="J527" s="5"/>
      <c r="K527" s="5"/>
    </row>
    <row r="528" spans="6:11" x14ac:dyDescent="0.3">
      <c r="F528" s="40"/>
      <c r="G528" s="5"/>
      <c r="H528" s="5"/>
      <c r="I528" s="5"/>
      <c r="J528" s="5"/>
      <c r="K528" s="5"/>
    </row>
    <row r="529" spans="6:11" x14ac:dyDescent="0.3">
      <c r="F529" s="40"/>
      <c r="G529" s="5"/>
      <c r="H529" s="5"/>
      <c r="I529" s="5"/>
      <c r="J529" s="5"/>
      <c r="K529" s="5"/>
    </row>
    <row r="530" spans="6:11" x14ac:dyDescent="0.3">
      <c r="F530" s="40"/>
      <c r="G530" s="5"/>
      <c r="H530" s="5"/>
      <c r="I530" s="5"/>
      <c r="J530" s="5"/>
      <c r="K530" s="5"/>
    </row>
    <row r="531" spans="6:11" x14ac:dyDescent="0.3">
      <c r="F531" s="40"/>
      <c r="G531" s="5"/>
      <c r="H531" s="5"/>
      <c r="I531" s="5"/>
      <c r="J531" s="5"/>
      <c r="K531" s="5"/>
    </row>
    <row r="532" spans="6:11" x14ac:dyDescent="0.3">
      <c r="F532" s="40"/>
      <c r="G532" s="5"/>
      <c r="H532" s="5"/>
      <c r="I532" s="5"/>
      <c r="J532" s="5"/>
      <c r="K532" s="5"/>
    </row>
    <row r="533" spans="6:11" x14ac:dyDescent="0.3">
      <c r="F533" s="40"/>
      <c r="G533" s="5"/>
      <c r="H533" s="5"/>
      <c r="I533" s="5"/>
      <c r="J533" s="5"/>
      <c r="K533" s="5"/>
    </row>
    <row r="534" spans="6:11" x14ac:dyDescent="0.3">
      <c r="F534" s="40"/>
      <c r="G534" s="5"/>
      <c r="H534" s="5"/>
      <c r="I534" s="5"/>
      <c r="J534" s="5"/>
      <c r="K534" s="5"/>
    </row>
    <row r="535" spans="6:11" x14ac:dyDescent="0.3">
      <c r="F535" s="40"/>
      <c r="G535" s="5"/>
      <c r="H535" s="5"/>
      <c r="I535" s="5"/>
      <c r="J535" s="5"/>
      <c r="K535" s="5"/>
    </row>
    <row r="536" spans="6:11" x14ac:dyDescent="0.3">
      <c r="F536" s="40"/>
      <c r="G536" s="5"/>
      <c r="H536" s="5"/>
      <c r="I536" s="5"/>
      <c r="J536" s="5"/>
      <c r="K536" s="5"/>
    </row>
    <row r="537" spans="6:11" x14ac:dyDescent="0.3">
      <c r="F537" s="40"/>
      <c r="G537" s="5"/>
      <c r="H537" s="5"/>
      <c r="I537" s="5"/>
      <c r="J537" s="5"/>
      <c r="K537" s="5"/>
    </row>
    <row r="538" spans="6:11" x14ac:dyDescent="0.3">
      <c r="F538" s="40"/>
      <c r="G538" s="5"/>
      <c r="H538" s="5"/>
      <c r="I538" s="5"/>
      <c r="J538" s="5"/>
      <c r="K538" s="5"/>
    </row>
    <row r="539" spans="6:11" x14ac:dyDescent="0.3">
      <c r="F539" s="40"/>
      <c r="G539" s="5"/>
      <c r="H539" s="5"/>
      <c r="I539" s="5"/>
      <c r="J539" s="5"/>
      <c r="K539" s="5"/>
    </row>
    <row r="540" spans="6:11" x14ac:dyDescent="0.3">
      <c r="F540" s="40"/>
      <c r="G540" s="5"/>
      <c r="H540" s="5"/>
      <c r="I540" s="5"/>
      <c r="J540" s="5"/>
      <c r="K540" s="5"/>
    </row>
    <row r="541" spans="6:11" x14ac:dyDescent="0.3">
      <c r="F541" s="40"/>
      <c r="G541" s="5"/>
      <c r="H541" s="5"/>
      <c r="I541" s="5"/>
      <c r="J541" s="5"/>
      <c r="K541" s="5"/>
    </row>
    <row r="542" spans="6:11" x14ac:dyDescent="0.3">
      <c r="F542" s="40"/>
      <c r="G542" s="5"/>
      <c r="H542" s="5"/>
      <c r="I542" s="5"/>
      <c r="J542" s="5"/>
      <c r="K542" s="5"/>
    </row>
    <row r="543" spans="6:11" x14ac:dyDescent="0.3">
      <c r="F543" s="40"/>
      <c r="G543" s="5"/>
      <c r="H543" s="5"/>
      <c r="I543" s="5"/>
      <c r="J543" s="5"/>
      <c r="K543" s="5"/>
    </row>
    <row r="544" spans="6:11" x14ac:dyDescent="0.3">
      <c r="F544" s="40"/>
      <c r="G544" s="5"/>
      <c r="H544" s="5"/>
      <c r="I544" s="5"/>
      <c r="J544" s="5"/>
      <c r="K544" s="5"/>
    </row>
    <row r="545" spans="6:11" x14ac:dyDescent="0.3">
      <c r="F545" s="40"/>
      <c r="G545" s="5"/>
      <c r="H545" s="5"/>
      <c r="I545" s="5"/>
      <c r="J545" s="5"/>
      <c r="K545" s="5"/>
    </row>
    <row r="546" spans="6:11" x14ac:dyDescent="0.3">
      <c r="F546" s="40"/>
      <c r="G546" s="5"/>
      <c r="H546" s="5"/>
      <c r="I546" s="5"/>
      <c r="J546" s="5"/>
      <c r="K546" s="5"/>
    </row>
    <row r="547" spans="6:11" x14ac:dyDescent="0.3">
      <c r="F547" s="40"/>
      <c r="G547" s="5"/>
      <c r="H547" s="5"/>
      <c r="I547" s="5"/>
      <c r="J547" s="5"/>
      <c r="K547" s="5"/>
    </row>
    <row r="548" spans="6:11" x14ac:dyDescent="0.3">
      <c r="F548" s="40"/>
      <c r="G548" s="5"/>
      <c r="H548" s="5"/>
      <c r="I548" s="5"/>
      <c r="J548" s="5"/>
      <c r="K548" s="5"/>
    </row>
    <row r="549" spans="6:11" x14ac:dyDescent="0.3">
      <c r="F549" s="40"/>
      <c r="G549" s="5"/>
      <c r="H549" s="5"/>
      <c r="I549" s="5"/>
      <c r="J549" s="5"/>
      <c r="K549" s="5"/>
    </row>
    <row r="550" spans="6:11" x14ac:dyDescent="0.3">
      <c r="F550" s="40"/>
      <c r="G550" s="5"/>
      <c r="H550" s="5"/>
      <c r="I550" s="5"/>
      <c r="J550" s="5"/>
      <c r="K550" s="5"/>
    </row>
    <row r="551" spans="6:11" x14ac:dyDescent="0.3">
      <c r="F551" s="40"/>
      <c r="G551" s="5"/>
      <c r="H551" s="5"/>
      <c r="I551" s="5"/>
      <c r="J551" s="5"/>
      <c r="K551" s="5"/>
    </row>
    <row r="552" spans="6:11" x14ac:dyDescent="0.3">
      <c r="F552" s="40"/>
      <c r="G552" s="5"/>
      <c r="H552" s="5"/>
      <c r="I552" s="5"/>
      <c r="J552" s="5"/>
      <c r="K552" s="5"/>
    </row>
    <row r="553" spans="6:11" x14ac:dyDescent="0.3">
      <c r="F553" s="40"/>
      <c r="G553" s="5"/>
      <c r="H553" s="5"/>
      <c r="I553" s="5"/>
      <c r="J553" s="5"/>
      <c r="K553" s="5"/>
    </row>
    <row r="554" spans="6:11" x14ac:dyDescent="0.3">
      <c r="F554" s="40"/>
      <c r="G554" s="5"/>
      <c r="H554" s="5"/>
      <c r="I554" s="5"/>
      <c r="J554" s="5"/>
      <c r="K554" s="5"/>
    </row>
    <row r="555" spans="6:11" x14ac:dyDescent="0.3">
      <c r="F555" s="40"/>
      <c r="G555" s="5"/>
      <c r="H555" s="5"/>
      <c r="I555" s="5"/>
      <c r="J555" s="5"/>
      <c r="K555" s="5"/>
    </row>
    <row r="556" spans="6:11" x14ac:dyDescent="0.3">
      <c r="F556" s="40"/>
      <c r="G556" s="5"/>
      <c r="H556" s="5"/>
      <c r="I556" s="5"/>
      <c r="J556" s="5"/>
      <c r="K556" s="5"/>
    </row>
    <row r="557" spans="6:11" x14ac:dyDescent="0.3">
      <c r="F557" s="40"/>
      <c r="G557" s="5"/>
      <c r="H557" s="5"/>
      <c r="I557" s="5"/>
      <c r="J557" s="5"/>
      <c r="K557" s="5"/>
    </row>
    <row r="558" spans="6:11" x14ac:dyDescent="0.3">
      <c r="F558" s="40"/>
      <c r="G558" s="5"/>
      <c r="H558" s="5"/>
      <c r="I558" s="5"/>
      <c r="J558" s="5"/>
      <c r="K558" s="5"/>
    </row>
    <row r="559" spans="6:11" x14ac:dyDescent="0.3">
      <c r="F559" s="40"/>
      <c r="G559" s="5"/>
      <c r="H559" s="5"/>
      <c r="I559" s="5"/>
      <c r="J559" s="5"/>
      <c r="K559" s="5"/>
    </row>
    <row r="560" spans="6:11" x14ac:dyDescent="0.3">
      <c r="F560" s="40"/>
      <c r="G560" s="5"/>
      <c r="H560" s="5"/>
      <c r="I560" s="5"/>
      <c r="J560" s="5"/>
      <c r="K560" s="5"/>
    </row>
    <row r="561" spans="6:11" x14ac:dyDescent="0.3">
      <c r="F561" s="40"/>
      <c r="G561" s="5"/>
      <c r="H561" s="5"/>
      <c r="I561" s="5"/>
      <c r="J561" s="5"/>
      <c r="K561" s="5"/>
    </row>
    <row r="562" spans="6:11" x14ac:dyDescent="0.3">
      <c r="F562" s="40"/>
      <c r="G562" s="5"/>
      <c r="H562" s="5"/>
      <c r="I562" s="5"/>
      <c r="J562" s="5"/>
      <c r="K562" s="5"/>
    </row>
    <row r="563" spans="6:11" x14ac:dyDescent="0.3">
      <c r="F563" s="40"/>
      <c r="G563" s="5"/>
      <c r="H563" s="5"/>
      <c r="I563" s="5"/>
      <c r="J563" s="5"/>
      <c r="K563" s="5"/>
    </row>
    <row r="564" spans="6:11" x14ac:dyDescent="0.3">
      <c r="F564" s="40"/>
      <c r="G564" s="5"/>
      <c r="H564" s="5"/>
      <c r="I564" s="5"/>
      <c r="J564" s="5"/>
      <c r="K564" s="5"/>
    </row>
    <row r="565" spans="6:11" x14ac:dyDescent="0.3">
      <c r="F565" s="40"/>
      <c r="G565" s="5"/>
      <c r="H565" s="5"/>
      <c r="I565" s="5"/>
      <c r="J565" s="5"/>
      <c r="K565" s="5"/>
    </row>
    <row r="566" spans="6:11" x14ac:dyDescent="0.3">
      <c r="F566" s="40"/>
      <c r="G566" s="5"/>
      <c r="H566" s="5"/>
      <c r="I566" s="5"/>
      <c r="J566" s="5"/>
      <c r="K566" s="5"/>
    </row>
    <row r="567" spans="6:11" x14ac:dyDescent="0.3">
      <c r="F567" s="40"/>
      <c r="G567" s="5"/>
      <c r="H567" s="5"/>
      <c r="I567" s="5"/>
      <c r="J567" s="5"/>
      <c r="K567" s="5"/>
    </row>
    <row r="568" spans="6:11" x14ac:dyDescent="0.3">
      <c r="F568" s="40"/>
      <c r="G568" s="5"/>
      <c r="H568" s="5"/>
      <c r="I568" s="5"/>
      <c r="J568" s="5"/>
      <c r="K568" s="5"/>
    </row>
    <row r="569" spans="6:11" x14ac:dyDescent="0.3">
      <c r="F569" s="40"/>
      <c r="G569" s="5"/>
      <c r="H569" s="5"/>
      <c r="I569" s="5"/>
      <c r="J569" s="5"/>
      <c r="K569" s="5"/>
    </row>
    <row r="570" spans="6:11" x14ac:dyDescent="0.3">
      <c r="F570" s="40"/>
      <c r="G570" s="5"/>
      <c r="H570" s="5"/>
      <c r="I570" s="5"/>
      <c r="J570" s="5"/>
      <c r="K570" s="5"/>
    </row>
    <row r="571" spans="6:11" x14ac:dyDescent="0.3">
      <c r="F571" s="40"/>
      <c r="G571" s="5"/>
      <c r="H571" s="5"/>
      <c r="I571" s="5"/>
      <c r="J571" s="5"/>
      <c r="K571" s="5"/>
    </row>
    <row r="572" spans="6:11" x14ac:dyDescent="0.3">
      <c r="F572" s="40"/>
      <c r="G572" s="5"/>
      <c r="H572" s="5"/>
      <c r="I572" s="5"/>
      <c r="J572" s="5"/>
      <c r="K572" s="5"/>
    </row>
    <row r="573" spans="6:11" x14ac:dyDescent="0.3">
      <c r="F573" s="40"/>
      <c r="G573" s="5"/>
      <c r="H573" s="5"/>
      <c r="I573" s="5"/>
      <c r="J573" s="5"/>
      <c r="K573" s="5"/>
    </row>
    <row r="574" spans="6:11" x14ac:dyDescent="0.3">
      <c r="F574" s="40"/>
      <c r="G574" s="5"/>
      <c r="H574" s="5"/>
      <c r="I574" s="5"/>
      <c r="J574" s="5"/>
      <c r="K574" s="5"/>
    </row>
    <row r="575" spans="6:11" x14ac:dyDescent="0.3">
      <c r="F575" s="40"/>
      <c r="G575" s="5"/>
      <c r="H575" s="5"/>
      <c r="I575" s="5"/>
      <c r="J575" s="5"/>
      <c r="K575" s="5"/>
    </row>
    <row r="576" spans="6:11" x14ac:dyDescent="0.3">
      <c r="F576" s="40"/>
      <c r="G576" s="5"/>
      <c r="H576" s="5"/>
      <c r="I576" s="5"/>
      <c r="J576" s="5"/>
      <c r="K576" s="5"/>
    </row>
    <row r="577" spans="6:11" x14ac:dyDescent="0.3">
      <c r="F577" s="40"/>
      <c r="G577" s="5"/>
      <c r="H577" s="5"/>
      <c r="I577" s="5"/>
      <c r="J577" s="5"/>
      <c r="K577" s="5"/>
    </row>
    <row r="578" spans="6:11" x14ac:dyDescent="0.3">
      <c r="F578" s="40"/>
      <c r="G578" s="5"/>
      <c r="H578" s="5"/>
      <c r="I578" s="5"/>
      <c r="J578" s="5"/>
      <c r="K578" s="5"/>
    </row>
    <row r="579" spans="6:11" x14ac:dyDescent="0.3">
      <c r="F579" s="40"/>
      <c r="G579" s="5"/>
      <c r="H579" s="5"/>
      <c r="I579" s="5"/>
      <c r="J579" s="5"/>
      <c r="K579" s="5"/>
    </row>
    <row r="580" spans="6:11" x14ac:dyDescent="0.3">
      <c r="F580" s="40"/>
      <c r="G580" s="5"/>
      <c r="H580" s="5"/>
      <c r="I580" s="5"/>
      <c r="J580" s="5"/>
      <c r="K580" s="5"/>
    </row>
    <row r="581" spans="6:11" x14ac:dyDescent="0.3">
      <c r="F581" s="40"/>
      <c r="G581" s="5"/>
      <c r="H581" s="5"/>
      <c r="I581" s="5"/>
      <c r="J581" s="5"/>
      <c r="K581" s="5"/>
    </row>
    <row r="582" spans="6:11" x14ac:dyDescent="0.3">
      <c r="F582" s="40"/>
      <c r="G582" s="5"/>
      <c r="H582" s="5"/>
      <c r="I582" s="5"/>
      <c r="J582" s="5"/>
      <c r="K582" s="5"/>
    </row>
    <row r="583" spans="6:11" x14ac:dyDescent="0.3">
      <c r="F583" s="40"/>
      <c r="G583" s="5"/>
      <c r="H583" s="5"/>
      <c r="I583" s="5"/>
      <c r="J583" s="5"/>
      <c r="K583" s="5"/>
    </row>
    <row r="584" spans="6:11" x14ac:dyDescent="0.3">
      <c r="F584" s="40"/>
      <c r="G584" s="5"/>
      <c r="H584" s="5"/>
      <c r="I584" s="5"/>
      <c r="J584" s="5"/>
      <c r="K584" s="5"/>
    </row>
    <row r="585" spans="6:11" x14ac:dyDescent="0.3">
      <c r="F585" s="40"/>
      <c r="G585" s="5"/>
      <c r="H585" s="5"/>
      <c r="I585" s="5"/>
      <c r="J585" s="5"/>
      <c r="K585" s="5"/>
    </row>
    <row r="586" spans="6:11" x14ac:dyDescent="0.3">
      <c r="F586" s="40"/>
      <c r="G586" s="5"/>
      <c r="H586" s="5"/>
      <c r="I586" s="5"/>
      <c r="J586" s="5"/>
      <c r="K586" s="5"/>
    </row>
    <row r="587" spans="6:11" x14ac:dyDescent="0.3">
      <c r="F587" s="40"/>
      <c r="G587" s="5"/>
      <c r="H587" s="5"/>
      <c r="I587" s="5"/>
      <c r="J587" s="5"/>
      <c r="K587" s="5"/>
    </row>
    <row r="588" spans="6:11" x14ac:dyDescent="0.3">
      <c r="F588" s="40"/>
      <c r="G588" s="5"/>
      <c r="H588" s="5"/>
      <c r="I588" s="5"/>
      <c r="J588" s="5"/>
      <c r="K588" s="5"/>
    </row>
    <row r="589" spans="6:11" x14ac:dyDescent="0.3">
      <c r="F589" s="40"/>
      <c r="G589" s="5"/>
      <c r="H589" s="5"/>
      <c r="I589" s="5"/>
      <c r="J589" s="5"/>
      <c r="K589" s="5"/>
    </row>
    <row r="590" spans="6:11" x14ac:dyDescent="0.3">
      <c r="F590" s="40"/>
      <c r="G590" s="5"/>
      <c r="H590" s="5"/>
      <c r="I590" s="5"/>
      <c r="J590" s="5"/>
      <c r="K590" s="5"/>
    </row>
    <row r="591" spans="6:11" x14ac:dyDescent="0.3">
      <c r="F591" s="40"/>
      <c r="G591" s="5"/>
      <c r="H591" s="5"/>
      <c r="I591" s="5"/>
      <c r="J591" s="5"/>
      <c r="K591" s="5"/>
    </row>
    <row r="592" spans="6:11" x14ac:dyDescent="0.3">
      <c r="F592" s="40"/>
      <c r="G592" s="5"/>
      <c r="H592" s="5"/>
      <c r="I592" s="5"/>
      <c r="J592" s="5"/>
      <c r="K592" s="5"/>
    </row>
    <row r="593" spans="6:11" x14ac:dyDescent="0.3">
      <c r="F593" s="40"/>
      <c r="G593" s="5"/>
      <c r="H593" s="5"/>
      <c r="I593" s="5"/>
      <c r="J593" s="5"/>
      <c r="K593" s="5"/>
    </row>
    <row r="594" spans="6:11" x14ac:dyDescent="0.3">
      <c r="F594" s="40"/>
      <c r="G594" s="5"/>
      <c r="H594" s="5"/>
      <c r="I594" s="5"/>
      <c r="J594" s="5"/>
      <c r="K594" s="5"/>
    </row>
    <row r="595" spans="6:11" x14ac:dyDescent="0.3">
      <c r="F595" s="40"/>
      <c r="G595" s="5"/>
      <c r="H595" s="5"/>
      <c r="I595" s="5"/>
      <c r="J595" s="5"/>
      <c r="K595" s="5"/>
    </row>
    <row r="596" spans="6:11" x14ac:dyDescent="0.3">
      <c r="F596" s="40"/>
      <c r="G596" s="5"/>
      <c r="H596" s="5"/>
      <c r="I596" s="5"/>
      <c r="J596" s="5"/>
      <c r="K596" s="5"/>
    </row>
    <row r="597" spans="6:11" x14ac:dyDescent="0.3">
      <c r="F597" s="40"/>
      <c r="G597" s="5"/>
      <c r="H597" s="5"/>
      <c r="I597" s="5"/>
      <c r="J597" s="5"/>
      <c r="K597" s="5"/>
    </row>
    <row r="598" spans="6:11" x14ac:dyDescent="0.3">
      <c r="F598" s="40"/>
      <c r="G598" s="5"/>
      <c r="H598" s="5"/>
      <c r="I598" s="5"/>
      <c r="J598" s="5"/>
      <c r="K598" s="5"/>
    </row>
    <row r="599" spans="6:11" x14ac:dyDescent="0.3">
      <c r="F599" s="40"/>
      <c r="G599" s="5"/>
      <c r="H599" s="5"/>
      <c r="I599" s="5"/>
      <c r="J599" s="5"/>
      <c r="K599" s="5"/>
    </row>
    <row r="600" spans="6:11" x14ac:dyDescent="0.3">
      <c r="F600" s="40"/>
      <c r="G600" s="5"/>
      <c r="H600" s="5"/>
      <c r="I600" s="5"/>
      <c r="J600" s="5"/>
      <c r="K600" s="5"/>
    </row>
    <row r="601" spans="6:11" x14ac:dyDescent="0.3">
      <c r="F601" s="40"/>
      <c r="G601" s="5"/>
      <c r="H601" s="5"/>
      <c r="I601" s="5"/>
      <c r="J601" s="5"/>
      <c r="K601" s="5"/>
    </row>
    <row r="602" spans="6:11" x14ac:dyDescent="0.3">
      <c r="F602" s="40"/>
      <c r="G602" s="5"/>
      <c r="H602" s="5"/>
      <c r="I602" s="5"/>
      <c r="J602" s="5"/>
      <c r="K602" s="5"/>
    </row>
    <row r="603" spans="6:11" x14ac:dyDescent="0.3">
      <c r="F603" s="40"/>
      <c r="G603" s="5"/>
      <c r="H603" s="5"/>
      <c r="I603" s="5"/>
      <c r="J603" s="5"/>
      <c r="K603" s="5"/>
    </row>
    <row r="604" spans="6:11" x14ac:dyDescent="0.3">
      <c r="F604" s="40"/>
      <c r="G604" s="5"/>
      <c r="H604" s="5"/>
      <c r="I604" s="5"/>
      <c r="J604" s="5"/>
      <c r="K604" s="5"/>
    </row>
    <row r="605" spans="6:11" x14ac:dyDescent="0.3">
      <c r="F605" s="40"/>
      <c r="G605" s="5"/>
      <c r="H605" s="5"/>
      <c r="I605" s="5"/>
      <c r="J605" s="5"/>
      <c r="K605" s="5"/>
    </row>
    <row r="606" spans="6:11" x14ac:dyDescent="0.3">
      <c r="F606" s="40"/>
      <c r="G606" s="5"/>
      <c r="H606" s="5"/>
      <c r="I606" s="5"/>
      <c r="J606" s="5"/>
      <c r="K606" s="5"/>
    </row>
    <row r="607" spans="6:11" x14ac:dyDescent="0.3">
      <c r="F607" s="40"/>
      <c r="G607" s="5"/>
      <c r="H607" s="5"/>
      <c r="I607" s="5"/>
      <c r="J607" s="5"/>
      <c r="K607" s="5"/>
    </row>
    <row r="608" spans="6:11" x14ac:dyDescent="0.3">
      <c r="F608" s="40"/>
      <c r="G608" s="5"/>
      <c r="H608" s="5"/>
      <c r="I608" s="5"/>
      <c r="J608" s="5"/>
      <c r="K608" s="5"/>
    </row>
    <row r="609" spans="6:11" x14ac:dyDescent="0.3">
      <c r="F609" s="40"/>
      <c r="G609" s="5"/>
      <c r="H609" s="5"/>
      <c r="I609" s="5"/>
      <c r="J609" s="5"/>
      <c r="K609" s="5"/>
    </row>
    <row r="610" spans="6:11" x14ac:dyDescent="0.3">
      <c r="F610" s="40"/>
      <c r="G610" s="5"/>
      <c r="H610" s="5"/>
      <c r="I610" s="5"/>
      <c r="J610" s="5"/>
      <c r="K610" s="5"/>
    </row>
    <row r="611" spans="6:11" x14ac:dyDescent="0.3">
      <c r="F611" s="40"/>
      <c r="G611" s="5"/>
      <c r="H611" s="5"/>
      <c r="I611" s="5"/>
      <c r="J611" s="5"/>
      <c r="K611" s="5"/>
    </row>
    <row r="612" spans="6:11" x14ac:dyDescent="0.3">
      <c r="F612" s="40"/>
      <c r="G612" s="5"/>
      <c r="H612" s="5"/>
      <c r="I612" s="5"/>
      <c r="J612" s="5"/>
      <c r="K612" s="5"/>
    </row>
    <row r="613" spans="6:11" x14ac:dyDescent="0.3">
      <c r="F613" s="40"/>
      <c r="G613" s="5"/>
      <c r="H613" s="5"/>
      <c r="I613" s="5"/>
      <c r="J613" s="5"/>
      <c r="K613" s="5"/>
    </row>
    <row r="614" spans="6:11" x14ac:dyDescent="0.3">
      <c r="F614" s="40"/>
      <c r="G614" s="5"/>
      <c r="H614" s="5"/>
      <c r="I614" s="5"/>
      <c r="J614" s="5"/>
      <c r="K614" s="5"/>
    </row>
    <row r="615" spans="6:11" x14ac:dyDescent="0.3">
      <c r="F615" s="40"/>
      <c r="G615" s="5"/>
      <c r="H615" s="5"/>
      <c r="I615" s="5"/>
      <c r="J615" s="5"/>
      <c r="K615" s="5"/>
    </row>
    <row r="616" spans="6:11" x14ac:dyDescent="0.3">
      <c r="F616" s="40"/>
      <c r="G616" s="5"/>
      <c r="H616" s="5"/>
      <c r="I616" s="5"/>
      <c r="J616" s="5"/>
      <c r="K616" s="5"/>
    </row>
    <row r="617" spans="6:11" x14ac:dyDescent="0.3">
      <c r="F617" s="40"/>
      <c r="G617" s="5"/>
      <c r="H617" s="5"/>
      <c r="I617" s="5"/>
      <c r="J617" s="5"/>
      <c r="K617" s="5"/>
    </row>
    <row r="618" spans="6:11" x14ac:dyDescent="0.3">
      <c r="F618" s="40"/>
      <c r="G618" s="5"/>
      <c r="H618" s="5"/>
      <c r="I618" s="5"/>
      <c r="J618" s="5"/>
      <c r="K618" s="5"/>
    </row>
    <row r="619" spans="6:11" x14ac:dyDescent="0.3">
      <c r="F619" s="40"/>
      <c r="G619" s="5"/>
      <c r="H619" s="5"/>
      <c r="I619" s="5"/>
      <c r="J619" s="5"/>
      <c r="K619" s="5"/>
    </row>
    <row r="620" spans="6:11" x14ac:dyDescent="0.3">
      <c r="F620" s="40"/>
      <c r="G620" s="5"/>
      <c r="H620" s="5"/>
      <c r="I620" s="5"/>
      <c r="J620" s="5"/>
      <c r="K620" s="5"/>
    </row>
    <row r="621" spans="6:11" x14ac:dyDescent="0.3">
      <c r="F621" s="40"/>
      <c r="G621" s="5"/>
      <c r="H621" s="5"/>
      <c r="I621" s="5"/>
      <c r="J621" s="5"/>
      <c r="K621" s="5"/>
    </row>
    <row r="622" spans="6:11" x14ac:dyDescent="0.3">
      <c r="F622" s="40"/>
      <c r="G622" s="5"/>
      <c r="H622" s="5"/>
      <c r="I622" s="5"/>
      <c r="J622" s="5"/>
      <c r="K622" s="5"/>
    </row>
    <row r="623" spans="6:11" x14ac:dyDescent="0.3">
      <c r="F623" s="40"/>
      <c r="G623" s="5"/>
      <c r="H623" s="5"/>
      <c r="I623" s="5"/>
      <c r="J623" s="5"/>
      <c r="K623" s="5"/>
    </row>
    <row r="624" spans="6:11" x14ac:dyDescent="0.3">
      <c r="F624" s="40"/>
      <c r="G624" s="5"/>
      <c r="H624" s="5"/>
      <c r="I624" s="5"/>
      <c r="J624" s="5"/>
      <c r="K624" s="5"/>
    </row>
    <row r="625" spans="6:11" x14ac:dyDescent="0.3">
      <c r="F625" s="40"/>
      <c r="G625" s="5"/>
      <c r="H625" s="5"/>
      <c r="I625" s="5"/>
      <c r="J625" s="5"/>
      <c r="K625" s="5"/>
    </row>
    <row r="626" spans="6:11" x14ac:dyDescent="0.3">
      <c r="F626" s="40"/>
      <c r="G626" s="5"/>
      <c r="H626" s="5"/>
      <c r="I626" s="5"/>
      <c r="J626" s="5"/>
      <c r="K626" s="5"/>
    </row>
    <row r="627" spans="6:11" x14ac:dyDescent="0.3">
      <c r="F627" s="40"/>
      <c r="G627" s="5"/>
      <c r="H627" s="5"/>
      <c r="I627" s="5"/>
      <c r="J627" s="5"/>
      <c r="K627" s="5"/>
    </row>
    <row r="628" spans="6:11" x14ac:dyDescent="0.3">
      <c r="F628" s="40"/>
      <c r="G628" s="5"/>
      <c r="H628" s="5"/>
      <c r="I628" s="5"/>
      <c r="J628" s="5"/>
      <c r="K628" s="5"/>
    </row>
    <row r="629" spans="6:11" x14ac:dyDescent="0.3">
      <c r="F629" s="40"/>
      <c r="G629" s="5"/>
      <c r="H629" s="5"/>
      <c r="I629" s="5"/>
      <c r="J629" s="5"/>
      <c r="K629" s="5"/>
    </row>
    <row r="630" spans="6:11" x14ac:dyDescent="0.3">
      <c r="F630" s="40"/>
      <c r="G630" s="5"/>
      <c r="H630" s="5"/>
      <c r="I630" s="5"/>
      <c r="J630" s="5"/>
      <c r="K630" s="5"/>
    </row>
    <row r="631" spans="6:11" x14ac:dyDescent="0.3">
      <c r="F631" s="40"/>
      <c r="G631" s="5"/>
      <c r="H631" s="5"/>
      <c r="I631" s="5"/>
      <c r="J631" s="5"/>
      <c r="K631" s="5"/>
    </row>
    <row r="632" spans="6:11" x14ac:dyDescent="0.3">
      <c r="F632" s="40"/>
      <c r="G632" s="5"/>
      <c r="H632" s="5"/>
      <c r="I632" s="5"/>
      <c r="J632" s="5"/>
      <c r="K632" s="5"/>
    </row>
    <row r="633" spans="6:11" x14ac:dyDescent="0.3">
      <c r="F633" s="40"/>
      <c r="G633" s="5"/>
      <c r="H633" s="5"/>
      <c r="I633" s="5"/>
      <c r="J633" s="5"/>
      <c r="K633" s="5"/>
    </row>
    <row r="634" spans="6:11" x14ac:dyDescent="0.3">
      <c r="F634" s="40"/>
      <c r="G634" s="5"/>
      <c r="H634" s="5"/>
      <c r="I634" s="5"/>
      <c r="J634" s="5"/>
      <c r="K634" s="5"/>
    </row>
    <row r="635" spans="6:11" x14ac:dyDescent="0.3">
      <c r="F635" s="40"/>
      <c r="G635" s="5"/>
      <c r="H635" s="5"/>
      <c r="I635" s="5"/>
      <c r="J635" s="5"/>
      <c r="K635" s="5"/>
    </row>
    <row r="636" spans="6:11" x14ac:dyDescent="0.3">
      <c r="F636" s="40"/>
      <c r="G636" s="5"/>
      <c r="H636" s="5"/>
      <c r="I636" s="5"/>
      <c r="J636" s="5"/>
      <c r="K636" s="5"/>
    </row>
    <row r="637" spans="6:11" x14ac:dyDescent="0.3">
      <c r="F637" s="40"/>
      <c r="G637" s="5"/>
      <c r="H637" s="5"/>
      <c r="I637" s="5"/>
      <c r="J637" s="5"/>
      <c r="K637" s="5"/>
    </row>
    <row r="638" spans="6:11" x14ac:dyDescent="0.3">
      <c r="F638" s="40"/>
      <c r="G638" s="5"/>
      <c r="H638" s="5"/>
      <c r="I638" s="5"/>
      <c r="J638" s="5"/>
      <c r="K638" s="5"/>
    </row>
    <row r="639" spans="6:11" x14ac:dyDescent="0.3">
      <c r="F639" s="40"/>
      <c r="G639" s="5"/>
      <c r="H639" s="5"/>
      <c r="I639" s="5"/>
      <c r="J639" s="5"/>
      <c r="K639" s="5"/>
    </row>
    <row r="640" spans="6:11" x14ac:dyDescent="0.3">
      <c r="F640" s="40"/>
      <c r="G640" s="5"/>
      <c r="H640" s="5"/>
      <c r="I640" s="5"/>
      <c r="J640" s="5"/>
      <c r="K640" s="5"/>
    </row>
    <row r="641" spans="6:11" x14ac:dyDescent="0.3">
      <c r="F641" s="40"/>
      <c r="G641" s="5"/>
      <c r="H641" s="5"/>
      <c r="I641" s="5"/>
      <c r="J641" s="5"/>
      <c r="K641" s="5"/>
    </row>
    <row r="642" spans="6:11" x14ac:dyDescent="0.3">
      <c r="F642" s="40"/>
      <c r="G642" s="5"/>
      <c r="H642" s="5"/>
      <c r="I642" s="5"/>
      <c r="J642" s="5"/>
      <c r="K642" s="5"/>
    </row>
    <row r="643" spans="6:11" x14ac:dyDescent="0.3">
      <c r="F643" s="40"/>
      <c r="G643" s="5"/>
      <c r="H643" s="5"/>
      <c r="I643" s="5"/>
      <c r="J643" s="5"/>
      <c r="K643" s="5"/>
    </row>
    <row r="644" spans="6:11" x14ac:dyDescent="0.3">
      <c r="F644" s="40"/>
      <c r="G644" s="5"/>
      <c r="H644" s="5"/>
      <c r="I644" s="5"/>
      <c r="J644" s="5"/>
      <c r="K644" s="5"/>
    </row>
    <row r="645" spans="6:11" x14ac:dyDescent="0.3">
      <c r="F645" s="40"/>
      <c r="G645" s="5"/>
      <c r="H645" s="5"/>
      <c r="I645" s="5"/>
      <c r="J645" s="5"/>
      <c r="K645" s="5"/>
    </row>
    <row r="646" spans="6:11" x14ac:dyDescent="0.3">
      <c r="F646" s="40"/>
      <c r="G646" s="5"/>
      <c r="H646" s="5"/>
      <c r="I646" s="5"/>
      <c r="J646" s="5"/>
      <c r="K646" s="5"/>
    </row>
    <row r="647" spans="6:11" x14ac:dyDescent="0.3">
      <c r="F647" s="40"/>
      <c r="G647" s="5"/>
      <c r="H647" s="5"/>
      <c r="I647" s="5"/>
      <c r="J647" s="5"/>
      <c r="K647" s="5"/>
    </row>
    <row r="648" spans="6:11" x14ac:dyDescent="0.3">
      <c r="F648" s="40"/>
      <c r="G648" s="5"/>
      <c r="H648" s="5"/>
      <c r="I648" s="5"/>
      <c r="J648" s="5"/>
      <c r="K648" s="5"/>
    </row>
    <row r="649" spans="6:11" x14ac:dyDescent="0.3">
      <c r="F649" s="40"/>
      <c r="G649" s="5"/>
      <c r="H649" s="5"/>
      <c r="I649" s="5"/>
      <c r="J649" s="5"/>
      <c r="K649" s="5"/>
    </row>
    <row r="650" spans="6:11" x14ac:dyDescent="0.3">
      <c r="F650" s="40"/>
      <c r="G650" s="5"/>
      <c r="H650" s="5"/>
      <c r="I650" s="5"/>
      <c r="J650" s="5"/>
      <c r="K650" s="5"/>
    </row>
    <row r="651" spans="6:11" x14ac:dyDescent="0.3">
      <c r="F651" s="40"/>
      <c r="G651" s="5"/>
      <c r="H651" s="5"/>
      <c r="I651" s="5"/>
      <c r="J651" s="5"/>
      <c r="K651" s="5"/>
    </row>
    <row r="652" spans="6:11" x14ac:dyDescent="0.3">
      <c r="F652" s="40"/>
      <c r="G652" s="5"/>
      <c r="H652" s="5"/>
      <c r="I652" s="5"/>
      <c r="J652" s="5"/>
      <c r="K652" s="5"/>
    </row>
    <row r="653" spans="6:11" x14ac:dyDescent="0.3">
      <c r="F653" s="40"/>
      <c r="G653" s="5"/>
      <c r="H653" s="5"/>
      <c r="I653" s="5"/>
      <c r="J653" s="5"/>
      <c r="K653" s="5"/>
    </row>
    <row r="654" spans="6:11" x14ac:dyDescent="0.3">
      <c r="F654" s="40"/>
      <c r="G654" s="5"/>
      <c r="H654" s="5"/>
      <c r="I654" s="5"/>
      <c r="J654" s="5"/>
      <c r="K654" s="5"/>
    </row>
    <row r="655" spans="6:11" x14ac:dyDescent="0.3">
      <c r="F655" s="40"/>
      <c r="G655" s="5"/>
      <c r="H655" s="5"/>
      <c r="I655" s="5"/>
      <c r="J655" s="5"/>
      <c r="K655" s="5"/>
    </row>
    <row r="656" spans="6:11" x14ac:dyDescent="0.3">
      <c r="F656" s="40"/>
      <c r="G656" s="5"/>
      <c r="H656" s="5"/>
      <c r="I656" s="5"/>
      <c r="J656" s="5"/>
      <c r="K656" s="5"/>
    </row>
    <row r="657" spans="6:11" x14ac:dyDescent="0.3">
      <c r="F657" s="40"/>
      <c r="G657" s="5"/>
      <c r="H657" s="5"/>
      <c r="I657" s="5"/>
      <c r="J657" s="5"/>
      <c r="K657" s="5"/>
    </row>
  </sheetData>
  <autoFilter ref="L10:M20" xr:uid="{EE182796-6443-4558-9B87-909B73329DFC}"/>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E784B-FCF8-432D-A03B-295F3F5C6425}">
  <dimension ref="B1:I20"/>
  <sheetViews>
    <sheetView showGridLines="0" topLeftCell="A2" zoomScaleNormal="100" workbookViewId="0">
      <selection activeCell="B24" sqref="B24"/>
    </sheetView>
  </sheetViews>
  <sheetFormatPr defaultRowHeight="14.4" x14ac:dyDescent="0.3"/>
  <cols>
    <col min="2" max="2" width="42.5546875" customWidth="1"/>
    <col min="3" max="3" width="22.5546875" customWidth="1"/>
    <col min="4" max="5" width="10.109375" customWidth="1"/>
  </cols>
  <sheetData>
    <row r="1" spans="2:9" x14ac:dyDescent="0.3">
      <c r="B1" s="20"/>
    </row>
    <row r="2" spans="2:9" ht="44.4" customHeight="1" x14ac:dyDescent="0.3">
      <c r="B2" s="22" t="s">
        <v>65</v>
      </c>
    </row>
    <row r="7" spans="2:9" ht="15" thickBot="1" x14ac:dyDescent="0.35">
      <c r="C7" s="34"/>
      <c r="D7" s="34" t="s">
        <v>1</v>
      </c>
      <c r="E7" s="34" t="s">
        <v>64</v>
      </c>
    </row>
    <row r="8" spans="2:9" ht="15" thickBot="1" x14ac:dyDescent="0.35">
      <c r="C8" s="34" t="s">
        <v>66</v>
      </c>
      <c r="D8" s="34">
        <f>AVERAGE(data[Amount])</f>
        <v>4136.2299999999996</v>
      </c>
      <c r="E8" s="34">
        <f>AVERAGE(data[Units])</f>
        <v>152.19999999999999</v>
      </c>
    </row>
    <row r="9" spans="2:9" ht="15" thickBot="1" x14ac:dyDescent="0.35">
      <c r="C9" s="34" t="s">
        <v>67</v>
      </c>
      <c r="D9" s="34">
        <f>MEDIAN(data[Amount])</f>
        <v>3437</v>
      </c>
      <c r="E9" s="34">
        <f>MEDIAN(data[Units])</f>
        <v>124.5</v>
      </c>
      <c r="I9" t="s">
        <v>58</v>
      </c>
    </row>
    <row r="10" spans="2:9" ht="15" thickBot="1" x14ac:dyDescent="0.35">
      <c r="C10" s="34" t="s">
        <v>68</v>
      </c>
      <c r="D10" s="34">
        <f>D12-D11</f>
        <v>16184</v>
      </c>
      <c r="E10" s="34">
        <f>E12-E11</f>
        <v>525</v>
      </c>
    </row>
    <row r="11" spans="2:9" ht="15" thickBot="1" x14ac:dyDescent="0.35">
      <c r="C11" s="34" t="s">
        <v>69</v>
      </c>
      <c r="D11" s="34">
        <f>MIN(data[Amount])</f>
        <v>0</v>
      </c>
      <c r="E11" s="34">
        <f>MIN(data[Units])</f>
        <v>0</v>
      </c>
    </row>
    <row r="12" spans="2:9" ht="15" thickBot="1" x14ac:dyDescent="0.35">
      <c r="C12" s="34" t="s">
        <v>70</v>
      </c>
      <c r="D12" s="34">
        <f>MAX(data[Amount])</f>
        <v>16184</v>
      </c>
      <c r="E12" s="34">
        <f>MAX(data[Units])</f>
        <v>525</v>
      </c>
    </row>
    <row r="13" spans="2:9" ht="15" thickBot="1" x14ac:dyDescent="0.35">
      <c r="C13" s="34"/>
      <c r="D13" s="34"/>
      <c r="E13" s="34"/>
    </row>
    <row r="14" spans="2:9" ht="15" thickBot="1" x14ac:dyDescent="0.35">
      <c r="C14" s="34"/>
      <c r="D14" s="34"/>
      <c r="E14" s="34"/>
    </row>
    <row r="15" spans="2:9" ht="15" thickBot="1" x14ac:dyDescent="0.35">
      <c r="C15" s="34" t="s">
        <v>71</v>
      </c>
      <c r="D15" s="34">
        <f>_xlfn.QUARTILE.EXC(data[Amount],1)</f>
        <v>1652</v>
      </c>
      <c r="E15" s="34">
        <f>_xlfn.QUARTILE.EXC(data[Units],1)</f>
        <v>54</v>
      </c>
    </row>
    <row r="16" spans="2:9" ht="15" thickBot="1" x14ac:dyDescent="0.35">
      <c r="C16" s="34" t="s">
        <v>72</v>
      </c>
      <c r="D16" s="34">
        <f>_xlfn.QUARTILE.EXC(data[Amount],3)</f>
        <v>6245.75</v>
      </c>
      <c r="E16" s="34">
        <f>_xlfn.QUARTILE.EXC(data[Units],3)</f>
        <v>223.5</v>
      </c>
    </row>
    <row r="17" spans="3:5" ht="15" thickBot="1" x14ac:dyDescent="0.35">
      <c r="C17" s="34"/>
      <c r="D17" s="34"/>
      <c r="E17" s="34"/>
    </row>
    <row r="18" spans="3:5" ht="15" thickBot="1" x14ac:dyDescent="0.35">
      <c r="C18" s="34"/>
      <c r="D18" s="34"/>
      <c r="E18" s="34"/>
    </row>
    <row r="19" spans="3:5" ht="15" thickBot="1" x14ac:dyDescent="0.35">
      <c r="C19" s="34" t="s">
        <v>75</v>
      </c>
      <c r="D19" s="34">
        <f>COUNTA(_xlfn.UNIQUE(data[Product]))</f>
        <v>22</v>
      </c>
      <c r="E19" s="34"/>
    </row>
    <row r="20" spans="3:5" ht="15" thickBot="1" x14ac:dyDescent="0.35">
      <c r="C20" s="35"/>
      <c r="D20" s="35"/>
      <c r="E20" s="35"/>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693E9-FA06-4E2B-9FA8-A70CEB7EEBF2}">
  <dimension ref="B2:M306"/>
  <sheetViews>
    <sheetView topLeftCell="A211" workbookViewId="0">
      <selection activeCell="B28" sqref="B28"/>
    </sheetView>
  </sheetViews>
  <sheetFormatPr defaultRowHeight="14.4" x14ac:dyDescent="0.3"/>
  <cols>
    <col min="2" max="2" width="16.109375" customWidth="1"/>
    <col min="3" max="3" width="12.109375" customWidth="1"/>
    <col min="4" max="4" width="23.77734375" customWidth="1"/>
    <col min="5" max="5" width="12.21875" customWidth="1"/>
  </cols>
  <sheetData>
    <row r="2" spans="2:13" ht="35.4" x14ac:dyDescent="0.7">
      <c r="C2" s="25" t="s">
        <v>52</v>
      </c>
      <c r="D2" s="25"/>
      <c r="E2" s="25"/>
      <c r="F2" s="25"/>
      <c r="G2" s="26"/>
      <c r="H2" s="24"/>
      <c r="I2" s="24"/>
      <c r="J2" s="24"/>
      <c r="K2" s="24"/>
      <c r="L2" s="24"/>
      <c r="M2" s="24"/>
    </row>
    <row r="5" spans="2:13" x14ac:dyDescent="0.3">
      <c r="B5" s="6" t="s">
        <v>11</v>
      </c>
      <c r="C5" s="6" t="s">
        <v>12</v>
      </c>
      <c r="D5" s="6" t="s">
        <v>0</v>
      </c>
      <c r="E5" s="10" t="s">
        <v>1</v>
      </c>
      <c r="F5" s="10" t="s">
        <v>50</v>
      </c>
    </row>
    <row r="6" spans="2:13" x14ac:dyDescent="0.3">
      <c r="B6" t="s">
        <v>40</v>
      </c>
      <c r="C6" t="s">
        <v>39</v>
      </c>
      <c r="D6" t="s">
        <v>29</v>
      </c>
      <c r="E6" s="4">
        <v>0</v>
      </c>
      <c r="F6" s="5">
        <v>135</v>
      </c>
    </row>
    <row r="7" spans="2:13" x14ac:dyDescent="0.3">
      <c r="B7" t="s">
        <v>3</v>
      </c>
      <c r="C7" t="s">
        <v>39</v>
      </c>
      <c r="D7" t="s">
        <v>16</v>
      </c>
      <c r="E7" s="4">
        <v>21</v>
      </c>
      <c r="F7" s="5">
        <v>168</v>
      </c>
    </row>
    <row r="8" spans="2:13" x14ac:dyDescent="0.3">
      <c r="B8" t="s">
        <v>8</v>
      </c>
      <c r="C8" t="s">
        <v>37</v>
      </c>
      <c r="D8" t="s">
        <v>30</v>
      </c>
      <c r="E8" s="4">
        <v>42</v>
      </c>
      <c r="F8" s="5">
        <v>150</v>
      </c>
    </row>
    <row r="9" spans="2:13" x14ac:dyDescent="0.3">
      <c r="B9" t="s">
        <v>2</v>
      </c>
      <c r="C9" t="s">
        <v>38</v>
      </c>
      <c r="D9" t="s">
        <v>13</v>
      </c>
      <c r="E9" s="4">
        <v>56</v>
      </c>
      <c r="F9" s="5">
        <v>51</v>
      </c>
    </row>
    <row r="10" spans="2:13" x14ac:dyDescent="0.3">
      <c r="B10" t="s">
        <v>10</v>
      </c>
      <c r="C10" t="s">
        <v>38</v>
      </c>
      <c r="D10" t="s">
        <v>13</v>
      </c>
      <c r="E10" s="4">
        <v>63</v>
      </c>
      <c r="F10" s="5">
        <v>123</v>
      </c>
    </row>
    <row r="11" spans="2:13" x14ac:dyDescent="0.3">
      <c r="B11" t="s">
        <v>9</v>
      </c>
      <c r="C11" t="s">
        <v>35</v>
      </c>
      <c r="D11" t="s">
        <v>26</v>
      </c>
      <c r="E11" s="4">
        <v>98</v>
      </c>
      <c r="F11" s="5">
        <v>159</v>
      </c>
    </row>
    <row r="12" spans="2:13" x14ac:dyDescent="0.3">
      <c r="B12" t="s">
        <v>41</v>
      </c>
      <c r="C12" t="s">
        <v>36</v>
      </c>
      <c r="D12" t="s">
        <v>26</v>
      </c>
      <c r="E12" s="4">
        <v>98</v>
      </c>
      <c r="F12" s="5">
        <v>204</v>
      </c>
    </row>
    <row r="13" spans="2:13" x14ac:dyDescent="0.3">
      <c r="B13" t="s">
        <v>41</v>
      </c>
      <c r="C13" t="s">
        <v>38</v>
      </c>
      <c r="D13" t="s">
        <v>25</v>
      </c>
      <c r="E13" s="4">
        <v>154</v>
      </c>
      <c r="F13" s="5">
        <v>21</v>
      </c>
    </row>
    <row r="14" spans="2:13" x14ac:dyDescent="0.3">
      <c r="B14" t="s">
        <v>8</v>
      </c>
      <c r="C14" t="s">
        <v>38</v>
      </c>
      <c r="D14" t="s">
        <v>22</v>
      </c>
      <c r="E14" s="4">
        <v>168</v>
      </c>
      <c r="F14" s="5">
        <v>84</v>
      </c>
    </row>
    <row r="15" spans="2:13" x14ac:dyDescent="0.3">
      <c r="B15" t="s">
        <v>5</v>
      </c>
      <c r="C15" t="s">
        <v>37</v>
      </c>
      <c r="D15" t="s">
        <v>31</v>
      </c>
      <c r="E15" s="4">
        <v>182</v>
      </c>
      <c r="F15" s="5">
        <v>48</v>
      </c>
    </row>
    <row r="16" spans="2:13" x14ac:dyDescent="0.3">
      <c r="B16" t="s">
        <v>2</v>
      </c>
      <c r="C16" t="s">
        <v>36</v>
      </c>
      <c r="D16" t="s">
        <v>17</v>
      </c>
      <c r="E16" s="4">
        <v>189</v>
      </c>
      <c r="F16" s="5">
        <v>48</v>
      </c>
    </row>
    <row r="17" spans="2:6" x14ac:dyDescent="0.3">
      <c r="B17" t="s">
        <v>40</v>
      </c>
      <c r="C17" t="s">
        <v>36</v>
      </c>
      <c r="D17" t="s">
        <v>4</v>
      </c>
      <c r="E17" s="4">
        <v>217</v>
      </c>
      <c r="F17" s="5">
        <v>36</v>
      </c>
    </row>
    <row r="18" spans="2:6" x14ac:dyDescent="0.3">
      <c r="B18" t="s">
        <v>2</v>
      </c>
      <c r="C18" t="s">
        <v>37</v>
      </c>
      <c r="D18" t="s">
        <v>19</v>
      </c>
      <c r="E18" s="4">
        <v>238</v>
      </c>
      <c r="F18" s="5">
        <v>18</v>
      </c>
    </row>
    <row r="19" spans="2:6" x14ac:dyDescent="0.3">
      <c r="B19" t="s">
        <v>10</v>
      </c>
      <c r="C19" t="s">
        <v>37</v>
      </c>
      <c r="D19" t="s">
        <v>21</v>
      </c>
      <c r="E19" s="4">
        <v>245</v>
      </c>
      <c r="F19" s="5">
        <v>288</v>
      </c>
    </row>
    <row r="20" spans="2:6" x14ac:dyDescent="0.3">
      <c r="B20" t="s">
        <v>2</v>
      </c>
      <c r="C20" t="s">
        <v>34</v>
      </c>
      <c r="D20" t="s">
        <v>13</v>
      </c>
      <c r="E20" s="4">
        <v>252</v>
      </c>
      <c r="F20" s="5">
        <v>54</v>
      </c>
    </row>
    <row r="21" spans="2:6" x14ac:dyDescent="0.3">
      <c r="B21" t="s">
        <v>9</v>
      </c>
      <c r="C21" t="s">
        <v>37</v>
      </c>
      <c r="D21" t="s">
        <v>4</v>
      </c>
      <c r="E21" s="4">
        <v>259</v>
      </c>
      <c r="F21" s="5">
        <v>207</v>
      </c>
    </row>
    <row r="22" spans="2:6" x14ac:dyDescent="0.3">
      <c r="B22" t="s">
        <v>7</v>
      </c>
      <c r="C22" t="s">
        <v>36</v>
      </c>
      <c r="D22" t="s">
        <v>32</v>
      </c>
      <c r="E22" s="4">
        <v>280</v>
      </c>
      <c r="F22" s="5">
        <v>87</v>
      </c>
    </row>
    <row r="23" spans="2:6" x14ac:dyDescent="0.3">
      <c r="B23" t="s">
        <v>41</v>
      </c>
      <c r="C23" t="s">
        <v>34</v>
      </c>
      <c r="D23" t="s">
        <v>22</v>
      </c>
      <c r="E23" s="4">
        <v>336</v>
      </c>
      <c r="F23" s="5">
        <v>144</v>
      </c>
    </row>
    <row r="24" spans="2:6" x14ac:dyDescent="0.3">
      <c r="B24" t="s">
        <v>8</v>
      </c>
      <c r="C24" t="s">
        <v>35</v>
      </c>
      <c r="D24" t="s">
        <v>33</v>
      </c>
      <c r="E24" s="4">
        <v>357</v>
      </c>
      <c r="F24" s="5">
        <v>126</v>
      </c>
    </row>
    <row r="25" spans="2:6" x14ac:dyDescent="0.3">
      <c r="B25" t="s">
        <v>5</v>
      </c>
      <c r="C25" t="s">
        <v>39</v>
      </c>
      <c r="D25" t="s">
        <v>18</v>
      </c>
      <c r="E25" s="4">
        <v>385</v>
      </c>
      <c r="F25" s="5">
        <v>249</v>
      </c>
    </row>
    <row r="26" spans="2:6" x14ac:dyDescent="0.3">
      <c r="B26" t="s">
        <v>8</v>
      </c>
      <c r="C26" t="s">
        <v>37</v>
      </c>
      <c r="D26" t="s">
        <v>21</v>
      </c>
      <c r="E26" s="4">
        <v>434</v>
      </c>
      <c r="F26" s="5">
        <v>87</v>
      </c>
    </row>
    <row r="27" spans="2:6" x14ac:dyDescent="0.3">
      <c r="B27" t="s">
        <v>6</v>
      </c>
      <c r="C27" t="s">
        <v>38</v>
      </c>
      <c r="D27" t="s">
        <v>25</v>
      </c>
      <c r="E27" s="4">
        <v>469</v>
      </c>
      <c r="F27" s="5">
        <v>75</v>
      </c>
    </row>
    <row r="28" spans="2:6" x14ac:dyDescent="0.3">
      <c r="B28" t="s">
        <v>5</v>
      </c>
      <c r="C28" t="s">
        <v>35</v>
      </c>
      <c r="D28" t="s">
        <v>22</v>
      </c>
      <c r="E28" s="4">
        <v>490</v>
      </c>
      <c r="F28" s="5">
        <v>84</v>
      </c>
    </row>
    <row r="29" spans="2:6" x14ac:dyDescent="0.3">
      <c r="B29" t="s">
        <v>6</v>
      </c>
      <c r="C29" t="s">
        <v>36</v>
      </c>
      <c r="D29" t="s">
        <v>21</v>
      </c>
      <c r="E29" s="4">
        <v>497</v>
      </c>
      <c r="F29" s="5">
        <v>63</v>
      </c>
    </row>
    <row r="30" spans="2:6" x14ac:dyDescent="0.3">
      <c r="B30" t="s">
        <v>5</v>
      </c>
      <c r="C30" t="s">
        <v>37</v>
      </c>
      <c r="D30" t="s">
        <v>22</v>
      </c>
      <c r="E30" s="4">
        <v>518</v>
      </c>
      <c r="F30" s="5">
        <v>75</v>
      </c>
    </row>
    <row r="31" spans="2:6" x14ac:dyDescent="0.3">
      <c r="B31" t="s">
        <v>6</v>
      </c>
      <c r="C31" t="s">
        <v>34</v>
      </c>
      <c r="D31" t="s">
        <v>4</v>
      </c>
      <c r="E31" s="4">
        <v>525</v>
      </c>
      <c r="F31" s="5">
        <v>48</v>
      </c>
    </row>
    <row r="32" spans="2:6" x14ac:dyDescent="0.3">
      <c r="B32" t="s">
        <v>2</v>
      </c>
      <c r="C32" t="s">
        <v>35</v>
      </c>
      <c r="D32" t="s">
        <v>19</v>
      </c>
      <c r="E32" s="4">
        <v>553</v>
      </c>
      <c r="F32" s="5">
        <v>15</v>
      </c>
    </row>
    <row r="33" spans="2:6" x14ac:dyDescent="0.3">
      <c r="B33" t="s">
        <v>6</v>
      </c>
      <c r="C33" t="s">
        <v>37</v>
      </c>
      <c r="D33" t="s">
        <v>30</v>
      </c>
      <c r="E33" s="4">
        <v>560</v>
      </c>
      <c r="F33" s="5">
        <v>81</v>
      </c>
    </row>
    <row r="34" spans="2:6" x14ac:dyDescent="0.3">
      <c r="B34" t="s">
        <v>10</v>
      </c>
      <c r="C34" t="s">
        <v>35</v>
      </c>
      <c r="D34" t="s">
        <v>21</v>
      </c>
      <c r="E34" s="4">
        <v>567</v>
      </c>
      <c r="F34" s="5">
        <v>228</v>
      </c>
    </row>
    <row r="35" spans="2:6" x14ac:dyDescent="0.3">
      <c r="B35" t="s">
        <v>40</v>
      </c>
      <c r="C35" t="s">
        <v>38</v>
      </c>
      <c r="D35" t="s">
        <v>26</v>
      </c>
      <c r="E35" s="4">
        <v>609</v>
      </c>
      <c r="F35" s="5">
        <v>87</v>
      </c>
    </row>
    <row r="36" spans="2:6" x14ac:dyDescent="0.3">
      <c r="B36" t="s">
        <v>41</v>
      </c>
      <c r="C36" t="s">
        <v>35</v>
      </c>
      <c r="D36" t="s">
        <v>19</v>
      </c>
      <c r="E36" s="4">
        <v>609</v>
      </c>
      <c r="F36" s="5">
        <v>99</v>
      </c>
    </row>
    <row r="37" spans="2:6" x14ac:dyDescent="0.3">
      <c r="B37" t="s">
        <v>40</v>
      </c>
      <c r="C37" t="s">
        <v>38</v>
      </c>
      <c r="D37" t="s">
        <v>24</v>
      </c>
      <c r="E37" s="4">
        <v>623</v>
      </c>
      <c r="F37" s="5">
        <v>51</v>
      </c>
    </row>
    <row r="38" spans="2:6" x14ac:dyDescent="0.3">
      <c r="B38" t="s">
        <v>2</v>
      </c>
      <c r="C38" t="s">
        <v>39</v>
      </c>
      <c r="D38" t="s">
        <v>23</v>
      </c>
      <c r="E38" s="4">
        <v>630</v>
      </c>
      <c r="F38" s="5">
        <v>36</v>
      </c>
    </row>
    <row r="39" spans="2:6" x14ac:dyDescent="0.3">
      <c r="B39" t="s">
        <v>10</v>
      </c>
      <c r="C39" t="s">
        <v>34</v>
      </c>
      <c r="D39" t="s">
        <v>17</v>
      </c>
      <c r="E39" s="4">
        <v>700</v>
      </c>
      <c r="F39" s="5">
        <v>87</v>
      </c>
    </row>
    <row r="40" spans="2:6" x14ac:dyDescent="0.3">
      <c r="B40" t="s">
        <v>9</v>
      </c>
      <c r="C40" t="s">
        <v>34</v>
      </c>
      <c r="D40" t="s">
        <v>17</v>
      </c>
      <c r="E40" s="4">
        <v>707</v>
      </c>
      <c r="F40" s="5">
        <v>174</v>
      </c>
    </row>
    <row r="41" spans="2:6" x14ac:dyDescent="0.3">
      <c r="B41" t="s">
        <v>41</v>
      </c>
      <c r="C41" t="s">
        <v>37</v>
      </c>
      <c r="D41" t="s">
        <v>15</v>
      </c>
      <c r="E41" s="4">
        <v>714</v>
      </c>
      <c r="F41" s="5">
        <v>231</v>
      </c>
    </row>
    <row r="42" spans="2:6" x14ac:dyDescent="0.3">
      <c r="B42" t="s">
        <v>2</v>
      </c>
      <c r="C42" t="s">
        <v>36</v>
      </c>
      <c r="D42" t="s">
        <v>27</v>
      </c>
      <c r="E42" s="4">
        <v>798</v>
      </c>
      <c r="F42" s="5">
        <v>519</v>
      </c>
    </row>
    <row r="43" spans="2:6" x14ac:dyDescent="0.3">
      <c r="B43" t="s">
        <v>8</v>
      </c>
      <c r="C43" t="s">
        <v>38</v>
      </c>
      <c r="D43" t="s">
        <v>13</v>
      </c>
      <c r="E43" s="4">
        <v>819</v>
      </c>
      <c r="F43" s="5">
        <v>510</v>
      </c>
    </row>
    <row r="44" spans="2:6" x14ac:dyDescent="0.3">
      <c r="B44" t="s">
        <v>3</v>
      </c>
      <c r="C44" t="s">
        <v>35</v>
      </c>
      <c r="D44" t="s">
        <v>33</v>
      </c>
      <c r="E44" s="4">
        <v>819</v>
      </c>
      <c r="F44" s="5">
        <v>306</v>
      </c>
    </row>
    <row r="45" spans="2:6" x14ac:dyDescent="0.3">
      <c r="B45" t="s">
        <v>41</v>
      </c>
      <c r="C45" t="s">
        <v>35</v>
      </c>
      <c r="D45" t="s">
        <v>27</v>
      </c>
      <c r="E45" s="4">
        <v>847</v>
      </c>
      <c r="F45" s="5">
        <v>129</v>
      </c>
    </row>
    <row r="46" spans="2:6" x14ac:dyDescent="0.3">
      <c r="B46" t="s">
        <v>41</v>
      </c>
      <c r="C46" t="s">
        <v>36</v>
      </c>
      <c r="D46" t="s">
        <v>28</v>
      </c>
      <c r="E46" s="4">
        <v>854</v>
      </c>
      <c r="F46" s="5">
        <v>309</v>
      </c>
    </row>
    <row r="47" spans="2:6" x14ac:dyDescent="0.3">
      <c r="B47" t="s">
        <v>5</v>
      </c>
      <c r="C47" t="s">
        <v>34</v>
      </c>
      <c r="D47" t="s">
        <v>19</v>
      </c>
      <c r="E47" s="4">
        <v>861</v>
      </c>
      <c r="F47" s="5">
        <v>195</v>
      </c>
    </row>
    <row r="48" spans="2:6" x14ac:dyDescent="0.3">
      <c r="B48" t="s">
        <v>6</v>
      </c>
      <c r="C48" t="s">
        <v>38</v>
      </c>
      <c r="D48" t="s">
        <v>16</v>
      </c>
      <c r="E48" s="4">
        <v>938</v>
      </c>
      <c r="F48" s="5">
        <v>6</v>
      </c>
    </row>
    <row r="49" spans="2:6" x14ac:dyDescent="0.3">
      <c r="B49" t="s">
        <v>9</v>
      </c>
      <c r="C49" t="s">
        <v>34</v>
      </c>
      <c r="D49" t="s">
        <v>16</v>
      </c>
      <c r="E49" s="4">
        <v>938</v>
      </c>
      <c r="F49" s="5">
        <v>189</v>
      </c>
    </row>
    <row r="50" spans="2:6" x14ac:dyDescent="0.3">
      <c r="B50" t="s">
        <v>3</v>
      </c>
      <c r="C50" t="s">
        <v>37</v>
      </c>
      <c r="D50" t="s">
        <v>4</v>
      </c>
      <c r="E50" s="4">
        <v>938</v>
      </c>
      <c r="F50" s="5">
        <v>366</v>
      </c>
    </row>
    <row r="51" spans="2:6" x14ac:dyDescent="0.3">
      <c r="B51" t="s">
        <v>10</v>
      </c>
      <c r="C51" t="s">
        <v>36</v>
      </c>
      <c r="D51" t="s">
        <v>13</v>
      </c>
      <c r="E51" s="4">
        <v>945</v>
      </c>
      <c r="F51" s="5">
        <v>75</v>
      </c>
    </row>
    <row r="52" spans="2:6" x14ac:dyDescent="0.3">
      <c r="B52" t="s">
        <v>9</v>
      </c>
      <c r="C52" t="s">
        <v>35</v>
      </c>
      <c r="D52" t="s">
        <v>4</v>
      </c>
      <c r="E52" s="4">
        <v>959</v>
      </c>
      <c r="F52" s="5">
        <v>147</v>
      </c>
    </row>
    <row r="53" spans="2:6" x14ac:dyDescent="0.3">
      <c r="B53" t="s">
        <v>6</v>
      </c>
      <c r="C53" t="s">
        <v>38</v>
      </c>
      <c r="D53" t="s">
        <v>33</v>
      </c>
      <c r="E53" s="4">
        <v>959</v>
      </c>
      <c r="F53" s="5">
        <v>135</v>
      </c>
    </row>
    <row r="54" spans="2:6" x14ac:dyDescent="0.3">
      <c r="B54" t="s">
        <v>7</v>
      </c>
      <c r="C54" t="s">
        <v>39</v>
      </c>
      <c r="D54" t="s">
        <v>27</v>
      </c>
      <c r="E54" s="4">
        <v>966</v>
      </c>
      <c r="F54" s="5">
        <v>198</v>
      </c>
    </row>
    <row r="55" spans="2:6" x14ac:dyDescent="0.3">
      <c r="B55" t="s">
        <v>3</v>
      </c>
      <c r="C55" t="s">
        <v>36</v>
      </c>
      <c r="D55" t="s">
        <v>28</v>
      </c>
      <c r="E55" s="4">
        <v>973</v>
      </c>
      <c r="F55" s="5">
        <v>162</v>
      </c>
    </row>
    <row r="56" spans="2:6" x14ac:dyDescent="0.3">
      <c r="B56" t="s">
        <v>2</v>
      </c>
      <c r="C56" t="s">
        <v>37</v>
      </c>
      <c r="D56" t="s">
        <v>14</v>
      </c>
      <c r="E56" s="4">
        <v>1057</v>
      </c>
      <c r="F56" s="5">
        <v>54</v>
      </c>
    </row>
    <row r="57" spans="2:6" x14ac:dyDescent="0.3">
      <c r="B57" t="s">
        <v>6</v>
      </c>
      <c r="C57" t="s">
        <v>35</v>
      </c>
      <c r="D57" t="s">
        <v>20</v>
      </c>
      <c r="E57" s="4">
        <v>1071</v>
      </c>
      <c r="F57" s="5">
        <v>270</v>
      </c>
    </row>
    <row r="58" spans="2:6" x14ac:dyDescent="0.3">
      <c r="B58" t="s">
        <v>9</v>
      </c>
      <c r="C58" t="s">
        <v>37</v>
      </c>
      <c r="D58" t="s">
        <v>29</v>
      </c>
      <c r="E58" s="4">
        <v>1085</v>
      </c>
      <c r="F58" s="5">
        <v>273</v>
      </c>
    </row>
    <row r="59" spans="2:6" x14ac:dyDescent="0.3">
      <c r="B59" t="s">
        <v>6</v>
      </c>
      <c r="C59" t="s">
        <v>38</v>
      </c>
      <c r="D59" t="s">
        <v>27</v>
      </c>
      <c r="E59" s="4">
        <v>1134</v>
      </c>
      <c r="F59" s="5">
        <v>282</v>
      </c>
    </row>
    <row r="60" spans="2:6" x14ac:dyDescent="0.3">
      <c r="B60" t="s">
        <v>41</v>
      </c>
      <c r="C60" t="s">
        <v>34</v>
      </c>
      <c r="D60" t="s">
        <v>16</v>
      </c>
      <c r="E60" s="4">
        <v>1274</v>
      </c>
      <c r="F60" s="5">
        <v>225</v>
      </c>
    </row>
    <row r="61" spans="2:6" x14ac:dyDescent="0.3">
      <c r="B61" t="s">
        <v>7</v>
      </c>
      <c r="C61" t="s">
        <v>38</v>
      </c>
      <c r="D61" t="s">
        <v>14</v>
      </c>
      <c r="E61" s="4">
        <v>1281</v>
      </c>
      <c r="F61" s="5">
        <v>75</v>
      </c>
    </row>
    <row r="62" spans="2:6" x14ac:dyDescent="0.3">
      <c r="B62" t="s">
        <v>3</v>
      </c>
      <c r="C62" t="s">
        <v>36</v>
      </c>
      <c r="D62" t="s">
        <v>19</v>
      </c>
      <c r="E62" s="4">
        <v>1281</v>
      </c>
      <c r="F62" s="5">
        <v>18</v>
      </c>
    </row>
    <row r="63" spans="2:6" x14ac:dyDescent="0.3">
      <c r="B63" t="s">
        <v>6</v>
      </c>
      <c r="C63" t="s">
        <v>35</v>
      </c>
      <c r="D63" t="s">
        <v>4</v>
      </c>
      <c r="E63" s="4">
        <v>1302</v>
      </c>
      <c r="F63" s="5">
        <v>402</v>
      </c>
    </row>
    <row r="64" spans="2:6" x14ac:dyDescent="0.3">
      <c r="B64" t="s">
        <v>6</v>
      </c>
      <c r="C64" t="s">
        <v>36</v>
      </c>
      <c r="D64" t="s">
        <v>29</v>
      </c>
      <c r="E64" s="4">
        <v>1400</v>
      </c>
      <c r="F64" s="5">
        <v>135</v>
      </c>
    </row>
    <row r="65" spans="2:6" x14ac:dyDescent="0.3">
      <c r="B65" t="s">
        <v>10</v>
      </c>
      <c r="C65" t="s">
        <v>36</v>
      </c>
      <c r="D65" t="s">
        <v>27</v>
      </c>
      <c r="E65" s="4">
        <v>1407</v>
      </c>
      <c r="F65" s="5">
        <v>72</v>
      </c>
    </row>
    <row r="66" spans="2:6" x14ac:dyDescent="0.3">
      <c r="B66" t="s">
        <v>10</v>
      </c>
      <c r="C66" t="s">
        <v>34</v>
      </c>
      <c r="D66" t="s">
        <v>25</v>
      </c>
      <c r="E66" s="4">
        <v>1428</v>
      </c>
      <c r="F66" s="5">
        <v>93</v>
      </c>
    </row>
    <row r="67" spans="2:6" x14ac:dyDescent="0.3">
      <c r="B67" t="s">
        <v>6</v>
      </c>
      <c r="C67" t="s">
        <v>34</v>
      </c>
      <c r="D67" t="s">
        <v>15</v>
      </c>
      <c r="E67" s="4">
        <v>1442</v>
      </c>
      <c r="F67" s="5">
        <v>15</v>
      </c>
    </row>
    <row r="68" spans="2:6" x14ac:dyDescent="0.3">
      <c r="B68" t="s">
        <v>41</v>
      </c>
      <c r="C68" t="s">
        <v>34</v>
      </c>
      <c r="D68" t="s">
        <v>17</v>
      </c>
      <c r="E68" s="4">
        <v>1463</v>
      </c>
      <c r="F68" s="5">
        <v>39</v>
      </c>
    </row>
    <row r="69" spans="2:6" x14ac:dyDescent="0.3">
      <c r="B69" t="s">
        <v>6</v>
      </c>
      <c r="C69" t="s">
        <v>37</v>
      </c>
      <c r="D69" t="s">
        <v>18</v>
      </c>
      <c r="E69" s="4">
        <v>1505</v>
      </c>
      <c r="F69" s="5">
        <v>102</v>
      </c>
    </row>
    <row r="70" spans="2:6" x14ac:dyDescent="0.3">
      <c r="B70" t="s">
        <v>41</v>
      </c>
      <c r="C70" t="s">
        <v>37</v>
      </c>
      <c r="D70" t="s">
        <v>30</v>
      </c>
      <c r="E70" s="4">
        <v>1526</v>
      </c>
      <c r="F70" s="5">
        <v>240</v>
      </c>
    </row>
    <row r="71" spans="2:6" x14ac:dyDescent="0.3">
      <c r="B71" t="s">
        <v>5</v>
      </c>
      <c r="C71" t="s">
        <v>36</v>
      </c>
      <c r="D71" t="s">
        <v>30</v>
      </c>
      <c r="E71" s="4">
        <v>1526</v>
      </c>
      <c r="F71" s="5">
        <v>105</v>
      </c>
    </row>
    <row r="72" spans="2:6" x14ac:dyDescent="0.3">
      <c r="B72" t="s">
        <v>8</v>
      </c>
      <c r="C72" t="s">
        <v>39</v>
      </c>
      <c r="D72" t="s">
        <v>26</v>
      </c>
      <c r="E72" s="4">
        <v>1561</v>
      </c>
      <c r="F72" s="5">
        <v>27</v>
      </c>
    </row>
    <row r="73" spans="2:6" x14ac:dyDescent="0.3">
      <c r="B73" t="s">
        <v>7</v>
      </c>
      <c r="C73" t="s">
        <v>34</v>
      </c>
      <c r="D73" t="s">
        <v>25</v>
      </c>
      <c r="E73" s="4">
        <v>1568</v>
      </c>
      <c r="F73" s="5">
        <v>96</v>
      </c>
    </row>
    <row r="74" spans="2:6" x14ac:dyDescent="0.3">
      <c r="B74" t="s">
        <v>2</v>
      </c>
      <c r="C74" t="s">
        <v>39</v>
      </c>
      <c r="D74" t="s">
        <v>22</v>
      </c>
      <c r="E74" s="4">
        <v>1568</v>
      </c>
      <c r="F74" s="5">
        <v>141</v>
      </c>
    </row>
    <row r="75" spans="2:6" x14ac:dyDescent="0.3">
      <c r="B75" t="s">
        <v>2</v>
      </c>
      <c r="C75" t="s">
        <v>35</v>
      </c>
      <c r="D75" t="s">
        <v>17</v>
      </c>
      <c r="E75" s="4">
        <v>1589</v>
      </c>
      <c r="F75" s="5">
        <v>303</v>
      </c>
    </row>
    <row r="76" spans="2:6" x14ac:dyDescent="0.3">
      <c r="B76" t="s">
        <v>40</v>
      </c>
      <c r="C76" t="s">
        <v>35</v>
      </c>
      <c r="D76" t="s">
        <v>29</v>
      </c>
      <c r="E76" s="4">
        <v>1617</v>
      </c>
      <c r="F76" s="5">
        <v>126</v>
      </c>
    </row>
    <row r="77" spans="2:6" x14ac:dyDescent="0.3">
      <c r="B77" t="s">
        <v>40</v>
      </c>
      <c r="C77" t="s">
        <v>37</v>
      </c>
      <c r="D77" t="s">
        <v>30</v>
      </c>
      <c r="E77" s="4">
        <v>1624</v>
      </c>
      <c r="F77" s="5">
        <v>114</v>
      </c>
    </row>
    <row r="78" spans="2:6" x14ac:dyDescent="0.3">
      <c r="B78" t="s">
        <v>6</v>
      </c>
      <c r="C78" t="s">
        <v>39</v>
      </c>
      <c r="D78" t="s">
        <v>30</v>
      </c>
      <c r="E78" s="4">
        <v>1638</v>
      </c>
      <c r="F78" s="5">
        <v>63</v>
      </c>
    </row>
    <row r="79" spans="2:6" x14ac:dyDescent="0.3">
      <c r="B79" t="s">
        <v>40</v>
      </c>
      <c r="C79" t="s">
        <v>35</v>
      </c>
      <c r="D79" t="s">
        <v>24</v>
      </c>
      <c r="E79" s="4">
        <v>1638</v>
      </c>
      <c r="F79" s="5">
        <v>48</v>
      </c>
    </row>
    <row r="80" spans="2:6" x14ac:dyDescent="0.3">
      <c r="B80" t="s">
        <v>5</v>
      </c>
      <c r="C80" t="s">
        <v>34</v>
      </c>
      <c r="D80" t="s">
        <v>33</v>
      </c>
      <c r="E80" s="4">
        <v>1652</v>
      </c>
      <c r="F80" s="5">
        <v>93</v>
      </c>
    </row>
    <row r="81" spans="2:6" x14ac:dyDescent="0.3">
      <c r="B81" t="s">
        <v>3</v>
      </c>
      <c r="C81" t="s">
        <v>39</v>
      </c>
      <c r="D81" t="s">
        <v>28</v>
      </c>
      <c r="E81" s="4">
        <v>1652</v>
      </c>
      <c r="F81" s="5">
        <v>102</v>
      </c>
    </row>
    <row r="82" spans="2:6" x14ac:dyDescent="0.3">
      <c r="B82" t="s">
        <v>8</v>
      </c>
      <c r="C82" t="s">
        <v>38</v>
      </c>
      <c r="D82" t="s">
        <v>23</v>
      </c>
      <c r="E82" s="4">
        <v>1701</v>
      </c>
      <c r="F82" s="5">
        <v>234</v>
      </c>
    </row>
    <row r="83" spans="2:6" x14ac:dyDescent="0.3">
      <c r="B83" t="s">
        <v>8</v>
      </c>
      <c r="C83" t="s">
        <v>37</v>
      </c>
      <c r="D83" t="s">
        <v>19</v>
      </c>
      <c r="E83" s="4">
        <v>1771</v>
      </c>
      <c r="F83" s="5">
        <v>204</v>
      </c>
    </row>
    <row r="84" spans="2:6" x14ac:dyDescent="0.3">
      <c r="B84" t="s">
        <v>7</v>
      </c>
      <c r="C84" t="s">
        <v>38</v>
      </c>
      <c r="D84" t="s">
        <v>18</v>
      </c>
      <c r="E84" s="4">
        <v>1778</v>
      </c>
      <c r="F84" s="5">
        <v>270</v>
      </c>
    </row>
    <row r="85" spans="2:6" x14ac:dyDescent="0.3">
      <c r="B85" t="s">
        <v>2</v>
      </c>
      <c r="C85" t="s">
        <v>39</v>
      </c>
      <c r="D85" t="s">
        <v>25</v>
      </c>
      <c r="E85" s="4">
        <v>1785</v>
      </c>
      <c r="F85" s="5">
        <v>462</v>
      </c>
    </row>
    <row r="86" spans="2:6" x14ac:dyDescent="0.3">
      <c r="B86" t="s">
        <v>8</v>
      </c>
      <c r="C86" t="s">
        <v>37</v>
      </c>
      <c r="D86" t="s">
        <v>22</v>
      </c>
      <c r="E86" s="4">
        <v>1890</v>
      </c>
      <c r="F86" s="5">
        <v>195</v>
      </c>
    </row>
    <row r="87" spans="2:6" x14ac:dyDescent="0.3">
      <c r="B87" t="s">
        <v>6</v>
      </c>
      <c r="C87" t="s">
        <v>37</v>
      </c>
      <c r="D87" t="s">
        <v>16</v>
      </c>
      <c r="E87" s="4">
        <v>1904</v>
      </c>
      <c r="F87" s="5">
        <v>405</v>
      </c>
    </row>
    <row r="88" spans="2:6" x14ac:dyDescent="0.3">
      <c r="B88" t="s">
        <v>41</v>
      </c>
      <c r="C88" t="s">
        <v>36</v>
      </c>
      <c r="D88" t="s">
        <v>19</v>
      </c>
      <c r="E88" s="4">
        <v>1925</v>
      </c>
      <c r="F88" s="5">
        <v>192</v>
      </c>
    </row>
    <row r="89" spans="2:6" x14ac:dyDescent="0.3">
      <c r="B89" t="s">
        <v>7</v>
      </c>
      <c r="C89" t="s">
        <v>34</v>
      </c>
      <c r="D89" t="s">
        <v>14</v>
      </c>
      <c r="E89" s="4">
        <v>1932</v>
      </c>
      <c r="F89" s="5">
        <v>369</v>
      </c>
    </row>
    <row r="90" spans="2:6" x14ac:dyDescent="0.3">
      <c r="B90" t="s">
        <v>10</v>
      </c>
      <c r="C90" t="s">
        <v>35</v>
      </c>
      <c r="D90" t="s">
        <v>20</v>
      </c>
      <c r="E90" s="4">
        <v>1974</v>
      </c>
      <c r="F90" s="5">
        <v>195</v>
      </c>
    </row>
    <row r="91" spans="2:6" x14ac:dyDescent="0.3">
      <c r="B91" t="s">
        <v>40</v>
      </c>
      <c r="C91" t="s">
        <v>38</v>
      </c>
      <c r="D91" t="s">
        <v>31</v>
      </c>
      <c r="E91" s="4">
        <v>1988</v>
      </c>
      <c r="F91" s="5">
        <v>39</v>
      </c>
    </row>
    <row r="92" spans="2:6" x14ac:dyDescent="0.3">
      <c r="B92" t="s">
        <v>8</v>
      </c>
      <c r="C92" t="s">
        <v>34</v>
      </c>
      <c r="D92" t="s">
        <v>16</v>
      </c>
      <c r="E92" s="4">
        <v>2009</v>
      </c>
      <c r="F92" s="5">
        <v>219</v>
      </c>
    </row>
    <row r="93" spans="2:6" x14ac:dyDescent="0.3">
      <c r="B93" t="s">
        <v>2</v>
      </c>
      <c r="C93" t="s">
        <v>39</v>
      </c>
      <c r="D93" t="s">
        <v>16</v>
      </c>
      <c r="E93" s="4">
        <v>2016</v>
      </c>
      <c r="F93" s="5">
        <v>117</v>
      </c>
    </row>
    <row r="94" spans="2:6" x14ac:dyDescent="0.3">
      <c r="B94" t="s">
        <v>8</v>
      </c>
      <c r="C94" t="s">
        <v>35</v>
      </c>
      <c r="D94" t="s">
        <v>29</v>
      </c>
      <c r="E94" s="4">
        <v>2023</v>
      </c>
      <c r="F94" s="5">
        <v>168</v>
      </c>
    </row>
    <row r="95" spans="2:6" x14ac:dyDescent="0.3">
      <c r="B95" t="s">
        <v>3</v>
      </c>
      <c r="C95" t="s">
        <v>35</v>
      </c>
      <c r="D95" t="s">
        <v>23</v>
      </c>
      <c r="E95" s="4">
        <v>2023</v>
      </c>
      <c r="F95" s="5">
        <v>78</v>
      </c>
    </row>
    <row r="96" spans="2:6" x14ac:dyDescent="0.3">
      <c r="B96" t="s">
        <v>6</v>
      </c>
      <c r="C96" t="s">
        <v>39</v>
      </c>
      <c r="D96" t="s">
        <v>25</v>
      </c>
      <c r="E96" s="4">
        <v>2100</v>
      </c>
      <c r="F96" s="5">
        <v>414</v>
      </c>
    </row>
    <row r="97" spans="2:6" x14ac:dyDescent="0.3">
      <c r="B97" t="s">
        <v>3</v>
      </c>
      <c r="C97" t="s">
        <v>35</v>
      </c>
      <c r="D97" t="s">
        <v>29</v>
      </c>
      <c r="E97" s="4">
        <v>2114</v>
      </c>
      <c r="F97" s="5">
        <v>66</v>
      </c>
    </row>
    <row r="98" spans="2:6" x14ac:dyDescent="0.3">
      <c r="B98" t="s">
        <v>41</v>
      </c>
      <c r="C98" t="s">
        <v>35</v>
      </c>
      <c r="D98" t="s">
        <v>15</v>
      </c>
      <c r="E98" s="4">
        <v>2114</v>
      </c>
      <c r="F98" s="5">
        <v>186</v>
      </c>
    </row>
    <row r="99" spans="2:6" x14ac:dyDescent="0.3">
      <c r="B99" t="s">
        <v>7</v>
      </c>
      <c r="C99" t="s">
        <v>35</v>
      </c>
      <c r="D99" t="s">
        <v>16</v>
      </c>
      <c r="E99" s="4">
        <v>2135</v>
      </c>
      <c r="F99" s="5">
        <v>27</v>
      </c>
    </row>
    <row r="100" spans="2:6" x14ac:dyDescent="0.3">
      <c r="B100" t="s">
        <v>9</v>
      </c>
      <c r="C100" t="s">
        <v>36</v>
      </c>
      <c r="D100" t="s">
        <v>25</v>
      </c>
      <c r="E100" s="4">
        <v>2142</v>
      </c>
      <c r="F100" s="5">
        <v>114</v>
      </c>
    </row>
    <row r="101" spans="2:6" x14ac:dyDescent="0.3">
      <c r="B101" t="s">
        <v>7</v>
      </c>
      <c r="C101" t="s">
        <v>36</v>
      </c>
      <c r="D101" t="s">
        <v>31</v>
      </c>
      <c r="E101" s="4">
        <v>2149</v>
      </c>
      <c r="F101" s="5">
        <v>117</v>
      </c>
    </row>
    <row r="102" spans="2:6" x14ac:dyDescent="0.3">
      <c r="B102" t="s">
        <v>10</v>
      </c>
      <c r="C102" t="s">
        <v>38</v>
      </c>
      <c r="D102" t="s">
        <v>22</v>
      </c>
      <c r="E102" s="4">
        <v>2205</v>
      </c>
      <c r="F102" s="5">
        <v>141</v>
      </c>
    </row>
    <row r="103" spans="2:6" x14ac:dyDescent="0.3">
      <c r="B103" t="s">
        <v>7</v>
      </c>
      <c r="C103" t="s">
        <v>34</v>
      </c>
      <c r="D103" t="s">
        <v>20</v>
      </c>
      <c r="E103" s="4">
        <v>2205</v>
      </c>
      <c r="F103" s="5">
        <v>138</v>
      </c>
    </row>
    <row r="104" spans="2:6" x14ac:dyDescent="0.3">
      <c r="B104" t="s">
        <v>3</v>
      </c>
      <c r="C104" t="s">
        <v>34</v>
      </c>
      <c r="D104" t="s">
        <v>23</v>
      </c>
      <c r="E104" s="4">
        <v>2212</v>
      </c>
      <c r="F104" s="5">
        <v>117</v>
      </c>
    </row>
    <row r="105" spans="2:6" x14ac:dyDescent="0.3">
      <c r="B105" t="s">
        <v>6</v>
      </c>
      <c r="C105" t="s">
        <v>34</v>
      </c>
      <c r="D105" t="s">
        <v>16</v>
      </c>
      <c r="E105" s="4">
        <v>2219</v>
      </c>
      <c r="F105" s="5">
        <v>75</v>
      </c>
    </row>
    <row r="106" spans="2:6" x14ac:dyDescent="0.3">
      <c r="B106" t="s">
        <v>7</v>
      </c>
      <c r="C106" t="s">
        <v>34</v>
      </c>
      <c r="D106" t="s">
        <v>33</v>
      </c>
      <c r="E106" s="4">
        <v>2226</v>
      </c>
      <c r="F106" s="5">
        <v>48</v>
      </c>
    </row>
    <row r="107" spans="2:6" x14ac:dyDescent="0.3">
      <c r="B107" t="s">
        <v>8</v>
      </c>
      <c r="C107" t="s">
        <v>38</v>
      </c>
      <c r="D107" t="s">
        <v>27</v>
      </c>
      <c r="E107" s="4">
        <v>2268</v>
      </c>
      <c r="F107" s="5">
        <v>63</v>
      </c>
    </row>
    <row r="108" spans="2:6" x14ac:dyDescent="0.3">
      <c r="B108" t="s">
        <v>40</v>
      </c>
      <c r="C108" t="s">
        <v>35</v>
      </c>
      <c r="D108" t="s">
        <v>30</v>
      </c>
      <c r="E108" s="4">
        <v>2275</v>
      </c>
      <c r="F108" s="5">
        <v>447</v>
      </c>
    </row>
    <row r="109" spans="2:6" x14ac:dyDescent="0.3">
      <c r="B109" t="s">
        <v>40</v>
      </c>
      <c r="C109" t="s">
        <v>34</v>
      </c>
      <c r="D109" t="s">
        <v>27</v>
      </c>
      <c r="E109" s="4">
        <v>2289</v>
      </c>
      <c r="F109" s="5">
        <v>135</v>
      </c>
    </row>
    <row r="110" spans="2:6" x14ac:dyDescent="0.3">
      <c r="B110" t="s">
        <v>10</v>
      </c>
      <c r="C110" t="s">
        <v>36</v>
      </c>
      <c r="D110" t="s">
        <v>23</v>
      </c>
      <c r="E110" s="4">
        <v>2317</v>
      </c>
      <c r="F110" s="5">
        <v>261</v>
      </c>
    </row>
    <row r="111" spans="2:6" x14ac:dyDescent="0.3">
      <c r="B111" t="s">
        <v>6</v>
      </c>
      <c r="C111" t="s">
        <v>38</v>
      </c>
      <c r="D111" t="s">
        <v>13</v>
      </c>
      <c r="E111" s="4">
        <v>2317</v>
      </c>
      <c r="F111" s="5">
        <v>123</v>
      </c>
    </row>
    <row r="112" spans="2:6" x14ac:dyDescent="0.3">
      <c r="B112" t="s">
        <v>41</v>
      </c>
      <c r="C112" t="s">
        <v>37</v>
      </c>
      <c r="D112" t="s">
        <v>26</v>
      </c>
      <c r="E112" s="4">
        <v>2324</v>
      </c>
      <c r="F112" s="5">
        <v>177</v>
      </c>
    </row>
    <row r="113" spans="2:6" x14ac:dyDescent="0.3">
      <c r="B113" t="s">
        <v>9</v>
      </c>
      <c r="C113" t="s">
        <v>38</v>
      </c>
      <c r="D113" t="s">
        <v>17</v>
      </c>
      <c r="E113" s="4">
        <v>2408</v>
      </c>
      <c r="F113" s="5">
        <v>9</v>
      </c>
    </row>
    <row r="114" spans="2:6" x14ac:dyDescent="0.3">
      <c r="B114" t="s">
        <v>3</v>
      </c>
      <c r="C114" t="s">
        <v>35</v>
      </c>
      <c r="D114" t="s">
        <v>14</v>
      </c>
      <c r="E114" s="4">
        <v>2415</v>
      </c>
      <c r="F114" s="5">
        <v>255</v>
      </c>
    </row>
    <row r="115" spans="2:6" x14ac:dyDescent="0.3">
      <c r="B115" t="s">
        <v>5</v>
      </c>
      <c r="C115" t="s">
        <v>35</v>
      </c>
      <c r="D115" t="s">
        <v>18</v>
      </c>
      <c r="E115" s="4">
        <v>2415</v>
      </c>
      <c r="F115" s="5">
        <v>15</v>
      </c>
    </row>
    <row r="116" spans="2:6" x14ac:dyDescent="0.3">
      <c r="B116" t="s">
        <v>9</v>
      </c>
      <c r="C116" t="s">
        <v>35</v>
      </c>
      <c r="D116" t="s">
        <v>27</v>
      </c>
      <c r="E116" s="4">
        <v>2429</v>
      </c>
      <c r="F116" s="5">
        <v>144</v>
      </c>
    </row>
    <row r="117" spans="2:6" x14ac:dyDescent="0.3">
      <c r="B117" t="s">
        <v>9</v>
      </c>
      <c r="C117" t="s">
        <v>38</v>
      </c>
      <c r="D117" t="s">
        <v>26</v>
      </c>
      <c r="E117" s="4">
        <v>2436</v>
      </c>
      <c r="F117" s="5">
        <v>99</v>
      </c>
    </row>
    <row r="118" spans="2:6" x14ac:dyDescent="0.3">
      <c r="B118" t="s">
        <v>3</v>
      </c>
      <c r="C118" t="s">
        <v>35</v>
      </c>
      <c r="D118" t="s">
        <v>25</v>
      </c>
      <c r="E118" s="4">
        <v>2464</v>
      </c>
      <c r="F118" s="5">
        <v>234</v>
      </c>
    </row>
    <row r="119" spans="2:6" x14ac:dyDescent="0.3">
      <c r="B119" t="s">
        <v>10</v>
      </c>
      <c r="C119" t="s">
        <v>36</v>
      </c>
      <c r="D119" t="s">
        <v>29</v>
      </c>
      <c r="E119" s="4">
        <v>2471</v>
      </c>
      <c r="F119" s="5">
        <v>342</v>
      </c>
    </row>
    <row r="120" spans="2:6" x14ac:dyDescent="0.3">
      <c r="B120" t="s">
        <v>7</v>
      </c>
      <c r="C120" t="s">
        <v>35</v>
      </c>
      <c r="D120" t="s">
        <v>27</v>
      </c>
      <c r="E120" s="4">
        <v>2478</v>
      </c>
      <c r="F120" s="5">
        <v>21</v>
      </c>
    </row>
    <row r="121" spans="2:6" x14ac:dyDescent="0.3">
      <c r="B121" t="s">
        <v>40</v>
      </c>
      <c r="C121" t="s">
        <v>38</v>
      </c>
      <c r="D121" t="s">
        <v>25</v>
      </c>
      <c r="E121" s="4">
        <v>2541</v>
      </c>
      <c r="F121" s="5">
        <v>90</v>
      </c>
    </row>
    <row r="122" spans="2:6" x14ac:dyDescent="0.3">
      <c r="B122" t="s">
        <v>40</v>
      </c>
      <c r="C122" t="s">
        <v>38</v>
      </c>
      <c r="D122" t="s">
        <v>29</v>
      </c>
      <c r="E122" s="4">
        <v>2541</v>
      </c>
      <c r="F122" s="5">
        <v>45</v>
      </c>
    </row>
    <row r="123" spans="2:6" x14ac:dyDescent="0.3">
      <c r="B123" t="s">
        <v>10</v>
      </c>
      <c r="C123" t="s">
        <v>35</v>
      </c>
      <c r="D123" t="s">
        <v>15</v>
      </c>
      <c r="E123" s="4">
        <v>2562</v>
      </c>
      <c r="F123" s="5">
        <v>6</v>
      </c>
    </row>
    <row r="124" spans="2:6" x14ac:dyDescent="0.3">
      <c r="B124" t="s">
        <v>3</v>
      </c>
      <c r="C124" t="s">
        <v>34</v>
      </c>
      <c r="D124" t="s">
        <v>20</v>
      </c>
      <c r="E124" s="4">
        <v>2583</v>
      </c>
      <c r="F124" s="5">
        <v>18</v>
      </c>
    </row>
    <row r="125" spans="2:6" x14ac:dyDescent="0.3">
      <c r="B125" t="s">
        <v>9</v>
      </c>
      <c r="C125" t="s">
        <v>39</v>
      </c>
      <c r="D125" t="s">
        <v>18</v>
      </c>
      <c r="E125" s="4">
        <v>2639</v>
      </c>
      <c r="F125" s="5">
        <v>204</v>
      </c>
    </row>
    <row r="126" spans="2:6" x14ac:dyDescent="0.3">
      <c r="B126" t="s">
        <v>9</v>
      </c>
      <c r="C126" t="s">
        <v>38</v>
      </c>
      <c r="D126" t="s">
        <v>16</v>
      </c>
      <c r="E126" s="4">
        <v>2646</v>
      </c>
      <c r="F126" s="5">
        <v>120</v>
      </c>
    </row>
    <row r="127" spans="2:6" x14ac:dyDescent="0.3">
      <c r="B127" t="s">
        <v>7</v>
      </c>
      <c r="C127" t="s">
        <v>36</v>
      </c>
      <c r="D127" t="s">
        <v>18</v>
      </c>
      <c r="E127" s="4">
        <v>2646</v>
      </c>
      <c r="F127" s="5">
        <v>177</v>
      </c>
    </row>
    <row r="128" spans="2:6" x14ac:dyDescent="0.3">
      <c r="B128" t="s">
        <v>6</v>
      </c>
      <c r="C128" t="s">
        <v>38</v>
      </c>
      <c r="D128" t="s">
        <v>31</v>
      </c>
      <c r="E128" s="4">
        <v>2681</v>
      </c>
      <c r="F128" s="5">
        <v>54</v>
      </c>
    </row>
    <row r="129" spans="2:6" x14ac:dyDescent="0.3">
      <c r="B129" t="s">
        <v>8</v>
      </c>
      <c r="C129" t="s">
        <v>35</v>
      </c>
      <c r="D129" t="s">
        <v>20</v>
      </c>
      <c r="E129" s="4">
        <v>2702</v>
      </c>
      <c r="F129" s="5">
        <v>363</v>
      </c>
    </row>
    <row r="130" spans="2:6" x14ac:dyDescent="0.3">
      <c r="B130" t="s">
        <v>9</v>
      </c>
      <c r="C130" t="s">
        <v>37</v>
      </c>
      <c r="D130" t="s">
        <v>23</v>
      </c>
      <c r="E130" s="4">
        <v>2737</v>
      </c>
      <c r="F130" s="5">
        <v>93</v>
      </c>
    </row>
    <row r="131" spans="2:6" x14ac:dyDescent="0.3">
      <c r="B131" t="s">
        <v>5</v>
      </c>
      <c r="C131" t="s">
        <v>35</v>
      </c>
      <c r="D131" t="s">
        <v>4</v>
      </c>
      <c r="E131" s="4">
        <v>2744</v>
      </c>
      <c r="F131" s="5">
        <v>9</v>
      </c>
    </row>
    <row r="132" spans="2:6" x14ac:dyDescent="0.3">
      <c r="B132" t="s">
        <v>40</v>
      </c>
      <c r="C132" t="s">
        <v>34</v>
      </c>
      <c r="D132" t="s">
        <v>23</v>
      </c>
      <c r="E132" s="4">
        <v>2779</v>
      </c>
      <c r="F132" s="5">
        <v>75</v>
      </c>
    </row>
    <row r="133" spans="2:6" x14ac:dyDescent="0.3">
      <c r="B133" t="s">
        <v>7</v>
      </c>
      <c r="C133" t="s">
        <v>35</v>
      </c>
      <c r="D133" t="s">
        <v>24</v>
      </c>
      <c r="E133" s="4">
        <v>2793</v>
      </c>
      <c r="F133" s="5">
        <v>114</v>
      </c>
    </row>
    <row r="134" spans="2:6" x14ac:dyDescent="0.3">
      <c r="B134" t="s">
        <v>9</v>
      </c>
      <c r="C134" t="s">
        <v>37</v>
      </c>
      <c r="D134" t="s">
        <v>26</v>
      </c>
      <c r="E134" s="4">
        <v>2856</v>
      </c>
      <c r="F134" s="5">
        <v>246</v>
      </c>
    </row>
    <row r="135" spans="2:6" x14ac:dyDescent="0.3">
      <c r="B135" t="s">
        <v>2</v>
      </c>
      <c r="C135" t="s">
        <v>37</v>
      </c>
      <c r="D135" t="s">
        <v>15</v>
      </c>
      <c r="E135" s="4">
        <v>2863</v>
      </c>
      <c r="F135" s="5">
        <v>42</v>
      </c>
    </row>
    <row r="136" spans="2:6" x14ac:dyDescent="0.3">
      <c r="B136" t="s">
        <v>7</v>
      </c>
      <c r="C136" t="s">
        <v>36</v>
      </c>
      <c r="D136" t="s">
        <v>19</v>
      </c>
      <c r="E136" s="4">
        <v>2870</v>
      </c>
      <c r="F136" s="5">
        <v>300</v>
      </c>
    </row>
    <row r="137" spans="2:6" x14ac:dyDescent="0.3">
      <c r="B137" t="s">
        <v>5</v>
      </c>
      <c r="C137" t="s">
        <v>34</v>
      </c>
      <c r="D137" t="s">
        <v>29</v>
      </c>
      <c r="E137" s="4">
        <v>2891</v>
      </c>
      <c r="F137" s="5">
        <v>102</v>
      </c>
    </row>
    <row r="138" spans="2:6" x14ac:dyDescent="0.3">
      <c r="B138" t="s">
        <v>9</v>
      </c>
      <c r="C138" t="s">
        <v>37</v>
      </c>
      <c r="D138" t="s">
        <v>28</v>
      </c>
      <c r="E138" s="4">
        <v>2919</v>
      </c>
      <c r="F138" s="5">
        <v>45</v>
      </c>
    </row>
    <row r="139" spans="2:6" x14ac:dyDescent="0.3">
      <c r="B139" t="s">
        <v>3</v>
      </c>
      <c r="C139" t="s">
        <v>34</v>
      </c>
      <c r="D139" t="s">
        <v>17</v>
      </c>
      <c r="E139" s="4">
        <v>2919</v>
      </c>
      <c r="F139" s="5">
        <v>93</v>
      </c>
    </row>
    <row r="140" spans="2:6" x14ac:dyDescent="0.3">
      <c r="B140" t="s">
        <v>41</v>
      </c>
      <c r="C140" t="s">
        <v>37</v>
      </c>
      <c r="D140" t="s">
        <v>21</v>
      </c>
      <c r="E140" s="4">
        <v>2933</v>
      </c>
      <c r="F140" s="5">
        <v>9</v>
      </c>
    </row>
    <row r="141" spans="2:6" x14ac:dyDescent="0.3">
      <c r="B141" t="s">
        <v>9</v>
      </c>
      <c r="C141" t="s">
        <v>36</v>
      </c>
      <c r="D141" t="s">
        <v>32</v>
      </c>
      <c r="E141" s="4">
        <v>2954</v>
      </c>
      <c r="F141" s="5">
        <v>189</v>
      </c>
    </row>
    <row r="142" spans="2:6" x14ac:dyDescent="0.3">
      <c r="B142" t="s">
        <v>6</v>
      </c>
      <c r="C142" t="s">
        <v>39</v>
      </c>
      <c r="D142" t="s">
        <v>24</v>
      </c>
      <c r="E142" s="4">
        <v>2989</v>
      </c>
      <c r="F142" s="5">
        <v>3</v>
      </c>
    </row>
    <row r="143" spans="2:6" x14ac:dyDescent="0.3">
      <c r="B143" t="s">
        <v>6</v>
      </c>
      <c r="C143" t="s">
        <v>39</v>
      </c>
      <c r="D143" t="s">
        <v>29</v>
      </c>
      <c r="E143" s="4">
        <v>3052</v>
      </c>
      <c r="F143" s="5">
        <v>378</v>
      </c>
    </row>
    <row r="144" spans="2:6" x14ac:dyDescent="0.3">
      <c r="B144" t="s">
        <v>10</v>
      </c>
      <c r="C144" t="s">
        <v>37</v>
      </c>
      <c r="D144" t="s">
        <v>28</v>
      </c>
      <c r="E144" s="4">
        <v>3059</v>
      </c>
      <c r="F144" s="5">
        <v>27</v>
      </c>
    </row>
    <row r="145" spans="2:6" x14ac:dyDescent="0.3">
      <c r="B145" t="s">
        <v>2</v>
      </c>
      <c r="C145" t="s">
        <v>36</v>
      </c>
      <c r="D145" t="s">
        <v>31</v>
      </c>
      <c r="E145" s="4">
        <v>3094</v>
      </c>
      <c r="F145" s="5">
        <v>246</v>
      </c>
    </row>
    <row r="146" spans="2:6" x14ac:dyDescent="0.3">
      <c r="B146" t="s">
        <v>40</v>
      </c>
      <c r="C146" t="s">
        <v>39</v>
      </c>
      <c r="D146" t="s">
        <v>28</v>
      </c>
      <c r="E146" s="4">
        <v>3101</v>
      </c>
      <c r="F146" s="5">
        <v>225</v>
      </c>
    </row>
    <row r="147" spans="2:6" x14ac:dyDescent="0.3">
      <c r="B147" t="s">
        <v>3</v>
      </c>
      <c r="C147" t="s">
        <v>34</v>
      </c>
      <c r="D147" t="s">
        <v>26</v>
      </c>
      <c r="E147" s="4">
        <v>3108</v>
      </c>
      <c r="F147" s="5">
        <v>54</v>
      </c>
    </row>
    <row r="148" spans="2:6" x14ac:dyDescent="0.3">
      <c r="B148" t="s">
        <v>40</v>
      </c>
      <c r="C148" t="s">
        <v>36</v>
      </c>
      <c r="D148" t="s">
        <v>27</v>
      </c>
      <c r="E148" s="4">
        <v>3164</v>
      </c>
      <c r="F148" s="5">
        <v>306</v>
      </c>
    </row>
    <row r="149" spans="2:6" x14ac:dyDescent="0.3">
      <c r="B149" t="s">
        <v>9</v>
      </c>
      <c r="C149" t="s">
        <v>39</v>
      </c>
      <c r="D149" t="s">
        <v>25</v>
      </c>
      <c r="E149" s="4">
        <v>3192</v>
      </c>
      <c r="F149" s="5">
        <v>72</v>
      </c>
    </row>
    <row r="150" spans="2:6" x14ac:dyDescent="0.3">
      <c r="B150" t="s">
        <v>7</v>
      </c>
      <c r="C150" t="s">
        <v>34</v>
      </c>
      <c r="D150" t="s">
        <v>32</v>
      </c>
      <c r="E150" s="4">
        <v>3262</v>
      </c>
      <c r="F150" s="5">
        <v>75</v>
      </c>
    </row>
    <row r="151" spans="2:6" x14ac:dyDescent="0.3">
      <c r="B151" t="s">
        <v>6</v>
      </c>
      <c r="C151" t="s">
        <v>34</v>
      </c>
      <c r="D151" t="s">
        <v>29</v>
      </c>
      <c r="E151" s="4">
        <v>3339</v>
      </c>
      <c r="F151" s="5">
        <v>75</v>
      </c>
    </row>
    <row r="152" spans="2:6" x14ac:dyDescent="0.3">
      <c r="B152" t="s">
        <v>3</v>
      </c>
      <c r="C152" t="s">
        <v>36</v>
      </c>
      <c r="D152" t="s">
        <v>25</v>
      </c>
      <c r="E152" s="4">
        <v>3339</v>
      </c>
      <c r="F152" s="5">
        <v>39</v>
      </c>
    </row>
    <row r="153" spans="2:6" x14ac:dyDescent="0.3">
      <c r="B153" t="s">
        <v>5</v>
      </c>
      <c r="C153" t="s">
        <v>36</v>
      </c>
      <c r="D153" t="s">
        <v>17</v>
      </c>
      <c r="E153" s="4">
        <v>3339</v>
      </c>
      <c r="F153" s="5">
        <v>348</v>
      </c>
    </row>
    <row r="154" spans="2:6" x14ac:dyDescent="0.3">
      <c r="B154" t="s">
        <v>41</v>
      </c>
      <c r="C154" t="s">
        <v>37</v>
      </c>
      <c r="D154" t="s">
        <v>20</v>
      </c>
      <c r="E154" s="4">
        <v>3388</v>
      </c>
      <c r="F154" s="5">
        <v>123</v>
      </c>
    </row>
    <row r="155" spans="2:6" x14ac:dyDescent="0.3">
      <c r="B155" t="s">
        <v>6</v>
      </c>
      <c r="C155" t="s">
        <v>34</v>
      </c>
      <c r="D155" t="s">
        <v>30</v>
      </c>
      <c r="E155" s="4">
        <v>3402</v>
      </c>
      <c r="F155" s="5">
        <v>366</v>
      </c>
    </row>
    <row r="156" spans="2:6" x14ac:dyDescent="0.3">
      <c r="B156" t="s">
        <v>10</v>
      </c>
      <c r="C156" t="s">
        <v>35</v>
      </c>
      <c r="D156" t="s">
        <v>14</v>
      </c>
      <c r="E156" s="4">
        <v>3472</v>
      </c>
      <c r="F156" s="5">
        <v>96</v>
      </c>
    </row>
    <row r="157" spans="2:6" x14ac:dyDescent="0.3">
      <c r="B157" t="s">
        <v>8</v>
      </c>
      <c r="C157" t="s">
        <v>34</v>
      </c>
      <c r="D157" t="s">
        <v>31</v>
      </c>
      <c r="E157" s="4">
        <v>3507</v>
      </c>
      <c r="F157" s="5">
        <v>288</v>
      </c>
    </row>
    <row r="158" spans="2:6" x14ac:dyDescent="0.3">
      <c r="B158" t="s">
        <v>2</v>
      </c>
      <c r="C158" t="s">
        <v>38</v>
      </c>
      <c r="D158" t="s">
        <v>4</v>
      </c>
      <c r="E158" s="4">
        <v>3549</v>
      </c>
      <c r="F158" s="5">
        <v>3</v>
      </c>
    </row>
    <row r="159" spans="2:6" x14ac:dyDescent="0.3">
      <c r="B159" t="s">
        <v>6</v>
      </c>
      <c r="C159" t="s">
        <v>37</v>
      </c>
      <c r="D159" t="s">
        <v>28</v>
      </c>
      <c r="E159" s="4">
        <v>3556</v>
      </c>
      <c r="F159" s="5">
        <v>459</v>
      </c>
    </row>
    <row r="160" spans="2:6" x14ac:dyDescent="0.3">
      <c r="B160" t="s">
        <v>8</v>
      </c>
      <c r="C160" t="s">
        <v>35</v>
      </c>
      <c r="D160" t="s">
        <v>30</v>
      </c>
      <c r="E160" s="4">
        <v>3598</v>
      </c>
      <c r="F160" s="5">
        <v>81</v>
      </c>
    </row>
    <row r="161" spans="2:6" x14ac:dyDescent="0.3">
      <c r="B161" t="s">
        <v>3</v>
      </c>
      <c r="C161" t="s">
        <v>39</v>
      </c>
      <c r="D161" t="s">
        <v>29</v>
      </c>
      <c r="E161" s="4">
        <v>3640</v>
      </c>
      <c r="F161" s="5">
        <v>51</v>
      </c>
    </row>
    <row r="162" spans="2:6" x14ac:dyDescent="0.3">
      <c r="B162" t="s">
        <v>3</v>
      </c>
      <c r="C162" t="s">
        <v>34</v>
      </c>
      <c r="D162" t="s">
        <v>28</v>
      </c>
      <c r="E162" s="4">
        <v>3689</v>
      </c>
      <c r="F162" s="5">
        <v>312</v>
      </c>
    </row>
    <row r="163" spans="2:6" x14ac:dyDescent="0.3">
      <c r="B163" t="s">
        <v>8</v>
      </c>
      <c r="C163" t="s">
        <v>38</v>
      </c>
      <c r="D163" t="s">
        <v>32</v>
      </c>
      <c r="E163" s="4">
        <v>3752</v>
      </c>
      <c r="F163" s="5">
        <v>213</v>
      </c>
    </row>
    <row r="164" spans="2:6" x14ac:dyDescent="0.3">
      <c r="B164" t="s">
        <v>6</v>
      </c>
      <c r="C164" t="s">
        <v>34</v>
      </c>
      <c r="D164" t="s">
        <v>17</v>
      </c>
      <c r="E164" s="4">
        <v>3759</v>
      </c>
      <c r="F164" s="5">
        <v>150</v>
      </c>
    </row>
    <row r="165" spans="2:6" x14ac:dyDescent="0.3">
      <c r="B165" t="s">
        <v>3</v>
      </c>
      <c r="C165" t="s">
        <v>36</v>
      </c>
      <c r="D165" t="s">
        <v>23</v>
      </c>
      <c r="E165" s="4">
        <v>3773</v>
      </c>
      <c r="F165" s="5">
        <v>165</v>
      </c>
    </row>
    <row r="166" spans="2:6" x14ac:dyDescent="0.3">
      <c r="B166" t="s">
        <v>40</v>
      </c>
      <c r="C166" t="s">
        <v>34</v>
      </c>
      <c r="D166" t="s">
        <v>33</v>
      </c>
      <c r="E166" s="4">
        <v>3794</v>
      </c>
      <c r="F166" s="5">
        <v>159</v>
      </c>
    </row>
    <row r="167" spans="2:6" x14ac:dyDescent="0.3">
      <c r="B167" t="s">
        <v>10</v>
      </c>
      <c r="C167" t="s">
        <v>35</v>
      </c>
      <c r="D167" t="s">
        <v>18</v>
      </c>
      <c r="E167" s="4">
        <v>3808</v>
      </c>
      <c r="F167" s="5">
        <v>279</v>
      </c>
    </row>
    <row r="168" spans="2:6" x14ac:dyDescent="0.3">
      <c r="B168" t="s">
        <v>7</v>
      </c>
      <c r="C168" t="s">
        <v>34</v>
      </c>
      <c r="D168" t="s">
        <v>15</v>
      </c>
      <c r="E168" s="4">
        <v>3829</v>
      </c>
      <c r="F168" s="5">
        <v>24</v>
      </c>
    </row>
    <row r="169" spans="2:6" x14ac:dyDescent="0.3">
      <c r="B169" t="s">
        <v>9</v>
      </c>
      <c r="C169" t="s">
        <v>38</v>
      </c>
      <c r="D169" t="s">
        <v>25</v>
      </c>
      <c r="E169" s="4">
        <v>3850</v>
      </c>
      <c r="F169" s="5">
        <v>102</v>
      </c>
    </row>
    <row r="170" spans="2:6" x14ac:dyDescent="0.3">
      <c r="B170" t="s">
        <v>6</v>
      </c>
      <c r="C170" t="s">
        <v>35</v>
      </c>
      <c r="D170" t="s">
        <v>27</v>
      </c>
      <c r="E170" s="4">
        <v>3864</v>
      </c>
      <c r="F170" s="5">
        <v>177</v>
      </c>
    </row>
    <row r="171" spans="2:6" x14ac:dyDescent="0.3">
      <c r="B171" t="s">
        <v>9</v>
      </c>
      <c r="C171" t="s">
        <v>39</v>
      </c>
      <c r="D171" t="s">
        <v>24</v>
      </c>
      <c r="E171" s="4">
        <v>3920</v>
      </c>
      <c r="F171" s="5">
        <v>306</v>
      </c>
    </row>
    <row r="172" spans="2:6" x14ac:dyDescent="0.3">
      <c r="B172" t="s">
        <v>41</v>
      </c>
      <c r="C172" t="s">
        <v>39</v>
      </c>
      <c r="D172" t="s">
        <v>14</v>
      </c>
      <c r="E172" s="4">
        <v>3976</v>
      </c>
      <c r="F172" s="5">
        <v>72</v>
      </c>
    </row>
    <row r="173" spans="2:6" x14ac:dyDescent="0.3">
      <c r="B173" t="s">
        <v>3</v>
      </c>
      <c r="C173" t="s">
        <v>37</v>
      </c>
      <c r="D173" t="s">
        <v>17</v>
      </c>
      <c r="E173" s="4">
        <v>3983</v>
      </c>
      <c r="F173" s="5">
        <v>144</v>
      </c>
    </row>
    <row r="174" spans="2:6" x14ac:dyDescent="0.3">
      <c r="B174" t="s">
        <v>40</v>
      </c>
      <c r="C174" t="s">
        <v>34</v>
      </c>
      <c r="D174" t="s">
        <v>19</v>
      </c>
      <c r="E174" s="4">
        <v>4018</v>
      </c>
      <c r="F174" s="5">
        <v>162</v>
      </c>
    </row>
    <row r="175" spans="2:6" x14ac:dyDescent="0.3">
      <c r="B175" t="s">
        <v>5</v>
      </c>
      <c r="C175" t="s">
        <v>39</v>
      </c>
      <c r="D175" t="s">
        <v>24</v>
      </c>
      <c r="E175" s="4">
        <v>4018</v>
      </c>
      <c r="F175" s="5">
        <v>171</v>
      </c>
    </row>
    <row r="176" spans="2:6" x14ac:dyDescent="0.3">
      <c r="B176" t="s">
        <v>2</v>
      </c>
      <c r="C176" t="s">
        <v>39</v>
      </c>
      <c r="D176" t="s">
        <v>33</v>
      </c>
      <c r="E176" s="4">
        <v>4018</v>
      </c>
      <c r="F176" s="5">
        <v>126</v>
      </c>
    </row>
    <row r="177" spans="2:6" x14ac:dyDescent="0.3">
      <c r="B177" t="s">
        <v>10</v>
      </c>
      <c r="C177" t="s">
        <v>34</v>
      </c>
      <c r="D177" t="s">
        <v>22</v>
      </c>
      <c r="E177" s="4">
        <v>4053</v>
      </c>
      <c r="F177" s="5">
        <v>24</v>
      </c>
    </row>
    <row r="178" spans="2:6" x14ac:dyDescent="0.3">
      <c r="B178" t="s">
        <v>9</v>
      </c>
      <c r="C178" t="s">
        <v>38</v>
      </c>
      <c r="D178" t="s">
        <v>24</v>
      </c>
      <c r="E178" s="4">
        <v>4137</v>
      </c>
      <c r="F178" s="5">
        <v>60</v>
      </c>
    </row>
    <row r="179" spans="2:6" x14ac:dyDescent="0.3">
      <c r="B179" t="s">
        <v>6</v>
      </c>
      <c r="C179" t="s">
        <v>34</v>
      </c>
      <c r="D179" t="s">
        <v>27</v>
      </c>
      <c r="E179" s="4">
        <v>4242</v>
      </c>
      <c r="F179" s="5">
        <v>207</v>
      </c>
    </row>
    <row r="180" spans="2:6" x14ac:dyDescent="0.3">
      <c r="B180" t="s">
        <v>9</v>
      </c>
      <c r="C180" t="s">
        <v>37</v>
      </c>
      <c r="D180" t="s">
        <v>25</v>
      </c>
      <c r="E180" s="4">
        <v>4305</v>
      </c>
      <c r="F180" s="5">
        <v>156</v>
      </c>
    </row>
    <row r="181" spans="2:6" x14ac:dyDescent="0.3">
      <c r="B181" t="s">
        <v>6</v>
      </c>
      <c r="C181" t="s">
        <v>36</v>
      </c>
      <c r="D181" t="s">
        <v>13</v>
      </c>
      <c r="E181" s="4">
        <v>4319</v>
      </c>
      <c r="F181" s="5">
        <v>30</v>
      </c>
    </row>
    <row r="182" spans="2:6" x14ac:dyDescent="0.3">
      <c r="B182" t="s">
        <v>2</v>
      </c>
      <c r="C182" t="s">
        <v>38</v>
      </c>
      <c r="D182" t="s">
        <v>31</v>
      </c>
      <c r="E182" s="4">
        <v>4326</v>
      </c>
      <c r="F182" s="5">
        <v>348</v>
      </c>
    </row>
    <row r="183" spans="2:6" x14ac:dyDescent="0.3">
      <c r="B183" t="s">
        <v>2</v>
      </c>
      <c r="C183" t="s">
        <v>38</v>
      </c>
      <c r="D183" t="s">
        <v>23</v>
      </c>
      <c r="E183" s="4">
        <v>4417</v>
      </c>
      <c r="F183" s="5">
        <v>153</v>
      </c>
    </row>
    <row r="184" spans="2:6" x14ac:dyDescent="0.3">
      <c r="B184" t="s">
        <v>40</v>
      </c>
      <c r="C184" t="s">
        <v>36</v>
      </c>
      <c r="D184" t="s">
        <v>13</v>
      </c>
      <c r="E184" s="4">
        <v>4424</v>
      </c>
      <c r="F184" s="5">
        <v>201</v>
      </c>
    </row>
    <row r="185" spans="2:6" x14ac:dyDescent="0.3">
      <c r="B185" t="s">
        <v>7</v>
      </c>
      <c r="C185" t="s">
        <v>39</v>
      </c>
      <c r="D185" t="s">
        <v>17</v>
      </c>
      <c r="E185" s="4">
        <v>4438</v>
      </c>
      <c r="F185" s="5">
        <v>246</v>
      </c>
    </row>
    <row r="186" spans="2:6" x14ac:dyDescent="0.3">
      <c r="B186" t="s">
        <v>5</v>
      </c>
      <c r="C186" t="s">
        <v>35</v>
      </c>
      <c r="D186" t="s">
        <v>29</v>
      </c>
      <c r="E186" s="4">
        <v>4480</v>
      </c>
      <c r="F186" s="5">
        <v>357</v>
      </c>
    </row>
    <row r="187" spans="2:6" x14ac:dyDescent="0.3">
      <c r="B187" t="s">
        <v>7</v>
      </c>
      <c r="C187" t="s">
        <v>37</v>
      </c>
      <c r="D187" t="s">
        <v>17</v>
      </c>
      <c r="E187" s="4">
        <v>4487</v>
      </c>
      <c r="F187" s="5">
        <v>111</v>
      </c>
    </row>
    <row r="188" spans="2:6" x14ac:dyDescent="0.3">
      <c r="B188" t="s">
        <v>7</v>
      </c>
      <c r="C188" t="s">
        <v>37</v>
      </c>
      <c r="D188" t="s">
        <v>16</v>
      </c>
      <c r="E188" s="4">
        <v>4487</v>
      </c>
      <c r="F188" s="5">
        <v>333</v>
      </c>
    </row>
    <row r="189" spans="2:6" x14ac:dyDescent="0.3">
      <c r="B189" t="s">
        <v>7</v>
      </c>
      <c r="C189" t="s">
        <v>35</v>
      </c>
      <c r="D189" t="s">
        <v>19</v>
      </c>
      <c r="E189" s="4">
        <v>4585</v>
      </c>
      <c r="F189" s="5">
        <v>240</v>
      </c>
    </row>
    <row r="190" spans="2:6" x14ac:dyDescent="0.3">
      <c r="B190" t="s">
        <v>3</v>
      </c>
      <c r="C190" t="s">
        <v>37</v>
      </c>
      <c r="D190" t="s">
        <v>29</v>
      </c>
      <c r="E190" s="4">
        <v>4592</v>
      </c>
      <c r="F190" s="5">
        <v>324</v>
      </c>
    </row>
    <row r="191" spans="2:6" x14ac:dyDescent="0.3">
      <c r="B191" t="s">
        <v>7</v>
      </c>
      <c r="C191" t="s">
        <v>35</v>
      </c>
      <c r="D191" t="s">
        <v>14</v>
      </c>
      <c r="E191" s="4">
        <v>4606</v>
      </c>
      <c r="F191" s="5">
        <v>63</v>
      </c>
    </row>
    <row r="192" spans="2:6" x14ac:dyDescent="0.3">
      <c r="B192" t="s">
        <v>10</v>
      </c>
      <c r="C192" t="s">
        <v>37</v>
      </c>
      <c r="D192" t="s">
        <v>23</v>
      </c>
      <c r="E192" s="4">
        <v>4683</v>
      </c>
      <c r="F192" s="5">
        <v>30</v>
      </c>
    </row>
    <row r="193" spans="2:6" x14ac:dyDescent="0.3">
      <c r="B193" t="s">
        <v>40</v>
      </c>
      <c r="C193" t="s">
        <v>35</v>
      </c>
      <c r="D193" t="s">
        <v>16</v>
      </c>
      <c r="E193" s="4">
        <v>4725</v>
      </c>
      <c r="F193" s="5">
        <v>174</v>
      </c>
    </row>
    <row r="194" spans="2:6" x14ac:dyDescent="0.3">
      <c r="B194" t="s">
        <v>8</v>
      </c>
      <c r="C194" t="s">
        <v>35</v>
      </c>
      <c r="D194" t="s">
        <v>27</v>
      </c>
      <c r="E194" s="4">
        <v>4753</v>
      </c>
      <c r="F194" s="5">
        <v>300</v>
      </c>
    </row>
    <row r="195" spans="2:6" x14ac:dyDescent="0.3">
      <c r="B195" t="s">
        <v>5</v>
      </c>
      <c r="C195" t="s">
        <v>35</v>
      </c>
      <c r="D195" t="s">
        <v>31</v>
      </c>
      <c r="E195" s="4">
        <v>4753</v>
      </c>
      <c r="F195" s="5">
        <v>246</v>
      </c>
    </row>
    <row r="196" spans="2:6" x14ac:dyDescent="0.3">
      <c r="B196" t="s">
        <v>41</v>
      </c>
      <c r="C196" t="s">
        <v>35</v>
      </c>
      <c r="D196" t="s">
        <v>13</v>
      </c>
      <c r="E196" s="4">
        <v>4760</v>
      </c>
      <c r="F196" s="5">
        <v>69</v>
      </c>
    </row>
    <row r="197" spans="2:6" x14ac:dyDescent="0.3">
      <c r="B197" t="s">
        <v>6</v>
      </c>
      <c r="C197" t="s">
        <v>35</v>
      </c>
      <c r="D197" t="s">
        <v>30</v>
      </c>
      <c r="E197" s="4">
        <v>4781</v>
      </c>
      <c r="F197" s="5">
        <v>123</v>
      </c>
    </row>
    <row r="198" spans="2:6" x14ac:dyDescent="0.3">
      <c r="B198" t="s">
        <v>2</v>
      </c>
      <c r="C198" t="s">
        <v>39</v>
      </c>
      <c r="D198" t="s">
        <v>15</v>
      </c>
      <c r="E198" s="4">
        <v>4802</v>
      </c>
      <c r="F198" s="5">
        <v>36</v>
      </c>
    </row>
    <row r="199" spans="2:6" x14ac:dyDescent="0.3">
      <c r="B199" t="s">
        <v>10</v>
      </c>
      <c r="C199" t="s">
        <v>39</v>
      </c>
      <c r="D199" t="s">
        <v>21</v>
      </c>
      <c r="E199" s="4">
        <v>4858</v>
      </c>
      <c r="F199" s="5">
        <v>279</v>
      </c>
    </row>
    <row r="200" spans="2:6" x14ac:dyDescent="0.3">
      <c r="B200" t="s">
        <v>41</v>
      </c>
      <c r="C200" t="s">
        <v>34</v>
      </c>
      <c r="D200" t="s">
        <v>23</v>
      </c>
      <c r="E200" s="4">
        <v>4935</v>
      </c>
      <c r="F200" s="5">
        <v>126</v>
      </c>
    </row>
    <row r="201" spans="2:6" x14ac:dyDescent="0.3">
      <c r="B201" t="s">
        <v>6</v>
      </c>
      <c r="C201" t="s">
        <v>37</v>
      </c>
      <c r="D201" t="s">
        <v>23</v>
      </c>
      <c r="E201" s="4">
        <v>4949</v>
      </c>
      <c r="F201" s="5">
        <v>189</v>
      </c>
    </row>
    <row r="202" spans="2:6" x14ac:dyDescent="0.3">
      <c r="B202" t="s">
        <v>3</v>
      </c>
      <c r="C202" t="s">
        <v>39</v>
      </c>
      <c r="D202" t="s">
        <v>26</v>
      </c>
      <c r="E202" s="4">
        <v>4956</v>
      </c>
      <c r="F202" s="5">
        <v>171</v>
      </c>
    </row>
    <row r="203" spans="2:6" x14ac:dyDescent="0.3">
      <c r="B203" t="s">
        <v>6</v>
      </c>
      <c r="C203" t="s">
        <v>36</v>
      </c>
      <c r="D203" t="s">
        <v>17</v>
      </c>
      <c r="E203" s="4">
        <v>4970</v>
      </c>
      <c r="F203" s="5">
        <v>156</v>
      </c>
    </row>
    <row r="204" spans="2:6" x14ac:dyDescent="0.3">
      <c r="B204" t="s">
        <v>5</v>
      </c>
      <c r="C204" t="s">
        <v>37</v>
      </c>
      <c r="D204" t="s">
        <v>14</v>
      </c>
      <c r="E204" s="4">
        <v>4991</v>
      </c>
      <c r="F204" s="5">
        <v>12</v>
      </c>
    </row>
    <row r="205" spans="2:6" x14ac:dyDescent="0.3">
      <c r="B205" t="s">
        <v>10</v>
      </c>
      <c r="C205" t="s">
        <v>34</v>
      </c>
      <c r="D205" t="s">
        <v>26</v>
      </c>
      <c r="E205" s="4">
        <v>4991</v>
      </c>
      <c r="F205" s="5">
        <v>9</v>
      </c>
    </row>
    <row r="206" spans="2:6" x14ac:dyDescent="0.3">
      <c r="B206" t="s">
        <v>8</v>
      </c>
      <c r="C206" t="s">
        <v>35</v>
      </c>
      <c r="D206" t="s">
        <v>22</v>
      </c>
      <c r="E206" s="4">
        <v>5012</v>
      </c>
      <c r="F206" s="5">
        <v>210</v>
      </c>
    </row>
    <row r="207" spans="2:6" x14ac:dyDescent="0.3">
      <c r="B207" t="s">
        <v>40</v>
      </c>
      <c r="C207" t="s">
        <v>34</v>
      </c>
      <c r="D207" t="s">
        <v>17</v>
      </c>
      <c r="E207" s="4">
        <v>5019</v>
      </c>
      <c r="F207" s="5">
        <v>156</v>
      </c>
    </row>
    <row r="208" spans="2:6" x14ac:dyDescent="0.3">
      <c r="B208" t="s">
        <v>8</v>
      </c>
      <c r="C208" t="s">
        <v>36</v>
      </c>
      <c r="D208" t="s">
        <v>23</v>
      </c>
      <c r="E208" s="4">
        <v>5019</v>
      </c>
      <c r="F208" s="5">
        <v>150</v>
      </c>
    </row>
    <row r="209" spans="2:6" x14ac:dyDescent="0.3">
      <c r="B209" t="s">
        <v>5</v>
      </c>
      <c r="C209" t="s">
        <v>38</v>
      </c>
      <c r="D209" t="s">
        <v>32</v>
      </c>
      <c r="E209" s="4">
        <v>5075</v>
      </c>
      <c r="F209" s="5">
        <v>21</v>
      </c>
    </row>
    <row r="210" spans="2:6" x14ac:dyDescent="0.3">
      <c r="B210" t="s">
        <v>7</v>
      </c>
      <c r="C210" t="s">
        <v>35</v>
      </c>
      <c r="D210" t="s">
        <v>28</v>
      </c>
      <c r="E210" s="4">
        <v>5194</v>
      </c>
      <c r="F210" s="5">
        <v>288</v>
      </c>
    </row>
    <row r="211" spans="2:6" x14ac:dyDescent="0.3">
      <c r="B211" t="s">
        <v>5</v>
      </c>
      <c r="C211" t="s">
        <v>39</v>
      </c>
      <c r="D211" t="s">
        <v>26</v>
      </c>
      <c r="E211" s="4">
        <v>5236</v>
      </c>
      <c r="F211" s="5">
        <v>51</v>
      </c>
    </row>
    <row r="212" spans="2:6" x14ac:dyDescent="0.3">
      <c r="B212" t="s">
        <v>7</v>
      </c>
      <c r="C212" t="s">
        <v>37</v>
      </c>
      <c r="D212" t="s">
        <v>26</v>
      </c>
      <c r="E212" s="4">
        <v>5306</v>
      </c>
      <c r="F212" s="5">
        <v>0</v>
      </c>
    </row>
    <row r="213" spans="2:6" x14ac:dyDescent="0.3">
      <c r="B213" t="s">
        <v>10</v>
      </c>
      <c r="C213" t="s">
        <v>34</v>
      </c>
      <c r="D213" t="s">
        <v>19</v>
      </c>
      <c r="E213" s="4">
        <v>5355</v>
      </c>
      <c r="F213" s="5">
        <v>204</v>
      </c>
    </row>
    <row r="214" spans="2:6" x14ac:dyDescent="0.3">
      <c r="B214" t="s">
        <v>40</v>
      </c>
      <c r="C214" t="s">
        <v>36</v>
      </c>
      <c r="D214" t="s">
        <v>25</v>
      </c>
      <c r="E214" s="4">
        <v>5439</v>
      </c>
      <c r="F214" s="5">
        <v>30</v>
      </c>
    </row>
    <row r="215" spans="2:6" x14ac:dyDescent="0.3">
      <c r="B215" t="s">
        <v>5</v>
      </c>
      <c r="C215" t="s">
        <v>38</v>
      </c>
      <c r="D215" t="s">
        <v>19</v>
      </c>
      <c r="E215" s="4">
        <v>5474</v>
      </c>
      <c r="F215" s="5">
        <v>168</v>
      </c>
    </row>
    <row r="216" spans="2:6" x14ac:dyDescent="0.3">
      <c r="B216" t="s">
        <v>7</v>
      </c>
      <c r="C216" t="s">
        <v>36</v>
      </c>
      <c r="D216" t="s">
        <v>29</v>
      </c>
      <c r="E216" s="4">
        <v>5551</v>
      </c>
      <c r="F216" s="5">
        <v>252</v>
      </c>
    </row>
    <row r="217" spans="2:6" x14ac:dyDescent="0.3">
      <c r="B217" t="s">
        <v>10</v>
      </c>
      <c r="C217" t="s">
        <v>38</v>
      </c>
      <c r="D217" t="s">
        <v>14</v>
      </c>
      <c r="E217" s="4">
        <v>5586</v>
      </c>
      <c r="F217" s="5">
        <v>525</v>
      </c>
    </row>
    <row r="218" spans="2:6" x14ac:dyDescent="0.3">
      <c r="B218" t="s">
        <v>40</v>
      </c>
      <c r="C218" t="s">
        <v>38</v>
      </c>
      <c r="D218" t="s">
        <v>13</v>
      </c>
      <c r="E218" s="4">
        <v>5670</v>
      </c>
      <c r="F218" s="5">
        <v>297</v>
      </c>
    </row>
    <row r="219" spans="2:6" x14ac:dyDescent="0.3">
      <c r="B219" t="s">
        <v>7</v>
      </c>
      <c r="C219" t="s">
        <v>38</v>
      </c>
      <c r="D219" t="s">
        <v>28</v>
      </c>
      <c r="E219" s="4">
        <v>5677</v>
      </c>
      <c r="F219" s="5">
        <v>258</v>
      </c>
    </row>
    <row r="220" spans="2:6" x14ac:dyDescent="0.3">
      <c r="B220" t="s">
        <v>40</v>
      </c>
      <c r="C220" t="s">
        <v>39</v>
      </c>
      <c r="D220" t="s">
        <v>15</v>
      </c>
      <c r="E220" s="4">
        <v>5775</v>
      </c>
      <c r="F220" s="5">
        <v>42</v>
      </c>
    </row>
    <row r="221" spans="2:6" x14ac:dyDescent="0.3">
      <c r="B221" t="s">
        <v>40</v>
      </c>
      <c r="C221" t="s">
        <v>39</v>
      </c>
      <c r="D221" t="s">
        <v>22</v>
      </c>
      <c r="E221" s="4">
        <v>5817</v>
      </c>
      <c r="F221" s="5">
        <v>12</v>
      </c>
    </row>
    <row r="222" spans="2:6" x14ac:dyDescent="0.3">
      <c r="B222" t="s">
        <v>41</v>
      </c>
      <c r="C222" t="s">
        <v>38</v>
      </c>
      <c r="D222" t="s">
        <v>22</v>
      </c>
      <c r="E222" s="4">
        <v>5915</v>
      </c>
      <c r="F222" s="5">
        <v>3</v>
      </c>
    </row>
    <row r="223" spans="2:6" x14ac:dyDescent="0.3">
      <c r="B223" t="s">
        <v>2</v>
      </c>
      <c r="C223" t="s">
        <v>39</v>
      </c>
      <c r="D223" t="s">
        <v>28</v>
      </c>
      <c r="E223" s="4">
        <v>6027</v>
      </c>
      <c r="F223" s="5">
        <v>144</v>
      </c>
    </row>
    <row r="224" spans="2:6" x14ac:dyDescent="0.3">
      <c r="B224" t="s">
        <v>6</v>
      </c>
      <c r="C224" t="s">
        <v>39</v>
      </c>
      <c r="D224" t="s">
        <v>17</v>
      </c>
      <c r="E224" s="4">
        <v>6048</v>
      </c>
      <c r="F224" s="5">
        <v>27</v>
      </c>
    </row>
    <row r="225" spans="2:6" x14ac:dyDescent="0.3">
      <c r="B225" t="s">
        <v>5</v>
      </c>
      <c r="C225" t="s">
        <v>36</v>
      </c>
      <c r="D225" t="s">
        <v>18</v>
      </c>
      <c r="E225" s="4">
        <v>6111</v>
      </c>
      <c r="F225" s="5">
        <v>3</v>
      </c>
    </row>
    <row r="226" spans="2:6" x14ac:dyDescent="0.3">
      <c r="B226" t="s">
        <v>6</v>
      </c>
      <c r="C226" t="s">
        <v>36</v>
      </c>
      <c r="D226" t="s">
        <v>32</v>
      </c>
      <c r="E226" s="4">
        <v>6118</v>
      </c>
      <c r="F226" s="5">
        <v>9</v>
      </c>
    </row>
    <row r="227" spans="2:6" x14ac:dyDescent="0.3">
      <c r="B227" t="s">
        <v>41</v>
      </c>
      <c r="C227" t="s">
        <v>36</v>
      </c>
      <c r="D227" t="s">
        <v>30</v>
      </c>
      <c r="E227" s="4">
        <v>6118</v>
      </c>
      <c r="F227" s="5">
        <v>174</v>
      </c>
    </row>
    <row r="228" spans="2:6" x14ac:dyDescent="0.3">
      <c r="B228" t="s">
        <v>40</v>
      </c>
      <c r="C228" t="s">
        <v>38</v>
      </c>
      <c r="D228" t="s">
        <v>4</v>
      </c>
      <c r="E228" s="4">
        <v>6125</v>
      </c>
      <c r="F228" s="5">
        <v>102</v>
      </c>
    </row>
    <row r="229" spans="2:6" x14ac:dyDescent="0.3">
      <c r="B229" t="s">
        <v>40</v>
      </c>
      <c r="C229" t="s">
        <v>37</v>
      </c>
      <c r="D229" t="s">
        <v>27</v>
      </c>
      <c r="E229" s="4">
        <v>6132</v>
      </c>
      <c r="F229" s="5">
        <v>93</v>
      </c>
    </row>
    <row r="230" spans="2:6" x14ac:dyDescent="0.3">
      <c r="B230" t="s">
        <v>5</v>
      </c>
      <c r="C230" t="s">
        <v>36</v>
      </c>
      <c r="D230" t="s">
        <v>13</v>
      </c>
      <c r="E230" s="4">
        <v>6146</v>
      </c>
      <c r="F230" s="5">
        <v>63</v>
      </c>
    </row>
    <row r="231" spans="2:6" x14ac:dyDescent="0.3">
      <c r="B231" t="s">
        <v>8</v>
      </c>
      <c r="C231" t="s">
        <v>37</v>
      </c>
      <c r="D231" t="s">
        <v>26</v>
      </c>
      <c r="E231" s="4">
        <v>6279</v>
      </c>
      <c r="F231" s="5">
        <v>45</v>
      </c>
    </row>
    <row r="232" spans="2:6" x14ac:dyDescent="0.3">
      <c r="B232" t="s">
        <v>5</v>
      </c>
      <c r="C232" t="s">
        <v>34</v>
      </c>
      <c r="D232" t="s">
        <v>22</v>
      </c>
      <c r="E232" s="4">
        <v>6279</v>
      </c>
      <c r="F232" s="5">
        <v>237</v>
      </c>
    </row>
    <row r="233" spans="2:6" x14ac:dyDescent="0.3">
      <c r="B233" t="s">
        <v>3</v>
      </c>
      <c r="C233" t="s">
        <v>34</v>
      </c>
      <c r="D233" t="s">
        <v>25</v>
      </c>
      <c r="E233" s="4">
        <v>6300</v>
      </c>
      <c r="F233" s="5">
        <v>42</v>
      </c>
    </row>
    <row r="234" spans="2:6" x14ac:dyDescent="0.3">
      <c r="B234" t="s">
        <v>5</v>
      </c>
      <c r="C234" t="s">
        <v>36</v>
      </c>
      <c r="D234" t="s">
        <v>23</v>
      </c>
      <c r="E234" s="4">
        <v>6314</v>
      </c>
      <c r="F234" s="5">
        <v>15</v>
      </c>
    </row>
    <row r="235" spans="2:6" x14ac:dyDescent="0.3">
      <c r="B235" t="s">
        <v>40</v>
      </c>
      <c r="C235" t="s">
        <v>39</v>
      </c>
      <c r="D235" t="s">
        <v>27</v>
      </c>
      <c r="E235" s="4">
        <v>6370</v>
      </c>
      <c r="F235" s="5">
        <v>30</v>
      </c>
    </row>
    <row r="236" spans="2:6" x14ac:dyDescent="0.3">
      <c r="B236" t="s">
        <v>7</v>
      </c>
      <c r="C236" t="s">
        <v>37</v>
      </c>
      <c r="D236" t="s">
        <v>33</v>
      </c>
      <c r="E236" s="4">
        <v>6391</v>
      </c>
      <c r="F236" s="5">
        <v>48</v>
      </c>
    </row>
    <row r="237" spans="2:6" x14ac:dyDescent="0.3">
      <c r="B237" t="s">
        <v>41</v>
      </c>
      <c r="C237" t="s">
        <v>37</v>
      </c>
      <c r="D237" t="s">
        <v>24</v>
      </c>
      <c r="E237" s="4">
        <v>6398</v>
      </c>
      <c r="F237" s="5">
        <v>102</v>
      </c>
    </row>
    <row r="238" spans="2:6" x14ac:dyDescent="0.3">
      <c r="B238" t="s">
        <v>8</v>
      </c>
      <c r="C238" t="s">
        <v>38</v>
      </c>
      <c r="D238" t="s">
        <v>21</v>
      </c>
      <c r="E238" s="4">
        <v>6433</v>
      </c>
      <c r="F238" s="5">
        <v>78</v>
      </c>
    </row>
    <row r="239" spans="2:6" x14ac:dyDescent="0.3">
      <c r="B239" t="s">
        <v>7</v>
      </c>
      <c r="C239" t="s">
        <v>37</v>
      </c>
      <c r="D239" t="s">
        <v>30</v>
      </c>
      <c r="E239" s="4">
        <v>6454</v>
      </c>
      <c r="F239" s="5">
        <v>54</v>
      </c>
    </row>
    <row r="240" spans="2:6" x14ac:dyDescent="0.3">
      <c r="B240" t="s">
        <v>2</v>
      </c>
      <c r="C240" t="s">
        <v>38</v>
      </c>
      <c r="D240" t="s">
        <v>28</v>
      </c>
      <c r="E240" s="4">
        <v>6580</v>
      </c>
      <c r="F240" s="5">
        <v>183</v>
      </c>
    </row>
    <row r="241" spans="2:6" x14ac:dyDescent="0.3">
      <c r="B241" t="s">
        <v>7</v>
      </c>
      <c r="C241" t="s">
        <v>37</v>
      </c>
      <c r="D241" t="s">
        <v>14</v>
      </c>
      <c r="E241" s="4">
        <v>6608</v>
      </c>
      <c r="F241" s="5">
        <v>225</v>
      </c>
    </row>
    <row r="242" spans="2:6" x14ac:dyDescent="0.3">
      <c r="B242" t="s">
        <v>10</v>
      </c>
      <c r="C242" t="s">
        <v>36</v>
      </c>
      <c r="D242" t="s">
        <v>32</v>
      </c>
      <c r="E242" s="4">
        <v>6657</v>
      </c>
      <c r="F242" s="5">
        <v>303</v>
      </c>
    </row>
    <row r="243" spans="2:6" x14ac:dyDescent="0.3">
      <c r="B243" t="s">
        <v>3</v>
      </c>
      <c r="C243" t="s">
        <v>35</v>
      </c>
      <c r="D243" t="s">
        <v>15</v>
      </c>
      <c r="E243" s="4">
        <v>6657</v>
      </c>
      <c r="F243" s="5">
        <v>276</v>
      </c>
    </row>
    <row r="244" spans="2:6" x14ac:dyDescent="0.3">
      <c r="B244" t="s">
        <v>8</v>
      </c>
      <c r="C244" t="s">
        <v>35</v>
      </c>
      <c r="D244" t="s">
        <v>32</v>
      </c>
      <c r="E244" s="4">
        <v>6706</v>
      </c>
      <c r="F244" s="5">
        <v>459</v>
      </c>
    </row>
    <row r="245" spans="2:6" x14ac:dyDescent="0.3">
      <c r="B245" t="s">
        <v>6</v>
      </c>
      <c r="C245" t="s">
        <v>34</v>
      </c>
      <c r="D245" t="s">
        <v>32</v>
      </c>
      <c r="E245" s="4">
        <v>6734</v>
      </c>
      <c r="F245" s="5">
        <v>123</v>
      </c>
    </row>
    <row r="246" spans="2:6" x14ac:dyDescent="0.3">
      <c r="B246" t="s">
        <v>40</v>
      </c>
      <c r="C246" t="s">
        <v>34</v>
      </c>
      <c r="D246" t="s">
        <v>26</v>
      </c>
      <c r="E246" s="4">
        <v>6748</v>
      </c>
      <c r="F246" s="5">
        <v>48</v>
      </c>
    </row>
    <row r="247" spans="2:6" x14ac:dyDescent="0.3">
      <c r="B247" t="s">
        <v>7</v>
      </c>
      <c r="C247" t="s">
        <v>35</v>
      </c>
      <c r="D247" t="s">
        <v>30</v>
      </c>
      <c r="E247" s="4">
        <v>6755</v>
      </c>
      <c r="F247" s="5">
        <v>252</v>
      </c>
    </row>
    <row r="248" spans="2:6" x14ac:dyDescent="0.3">
      <c r="B248" t="s">
        <v>6</v>
      </c>
      <c r="C248" t="s">
        <v>37</v>
      </c>
      <c r="D248" t="s">
        <v>26</v>
      </c>
      <c r="E248" s="4">
        <v>6818</v>
      </c>
      <c r="F248" s="5">
        <v>6</v>
      </c>
    </row>
    <row r="249" spans="2:6" x14ac:dyDescent="0.3">
      <c r="B249" t="s">
        <v>9</v>
      </c>
      <c r="C249" t="s">
        <v>34</v>
      </c>
      <c r="D249" t="s">
        <v>21</v>
      </c>
      <c r="E249" s="4">
        <v>6832</v>
      </c>
      <c r="F249" s="5">
        <v>27</v>
      </c>
    </row>
    <row r="250" spans="2:6" x14ac:dyDescent="0.3">
      <c r="B250" t="s">
        <v>40</v>
      </c>
      <c r="C250" t="s">
        <v>35</v>
      </c>
      <c r="D250" t="s">
        <v>22</v>
      </c>
      <c r="E250" s="4">
        <v>6853</v>
      </c>
      <c r="F250" s="5">
        <v>372</v>
      </c>
    </row>
    <row r="251" spans="2:6" x14ac:dyDescent="0.3">
      <c r="B251" t="s">
        <v>10</v>
      </c>
      <c r="C251" t="s">
        <v>38</v>
      </c>
      <c r="D251" t="s">
        <v>4</v>
      </c>
      <c r="E251" s="4">
        <v>6860</v>
      </c>
      <c r="F251" s="5">
        <v>126</v>
      </c>
    </row>
    <row r="252" spans="2:6" x14ac:dyDescent="0.3">
      <c r="B252" t="s">
        <v>5</v>
      </c>
      <c r="C252" t="s">
        <v>39</v>
      </c>
      <c r="D252" t="s">
        <v>22</v>
      </c>
      <c r="E252" s="4">
        <v>6909</v>
      </c>
      <c r="F252" s="5">
        <v>81</v>
      </c>
    </row>
    <row r="253" spans="2:6" x14ac:dyDescent="0.3">
      <c r="B253" t="s">
        <v>5</v>
      </c>
      <c r="C253" t="s">
        <v>34</v>
      </c>
      <c r="D253" t="s">
        <v>27</v>
      </c>
      <c r="E253" s="4">
        <v>6986</v>
      </c>
      <c r="F253" s="5">
        <v>21</v>
      </c>
    </row>
    <row r="254" spans="2:6" x14ac:dyDescent="0.3">
      <c r="B254" t="s">
        <v>8</v>
      </c>
      <c r="C254" t="s">
        <v>39</v>
      </c>
      <c r="D254" t="s">
        <v>30</v>
      </c>
      <c r="E254" s="4">
        <v>7021</v>
      </c>
      <c r="F254" s="5">
        <v>183</v>
      </c>
    </row>
    <row r="255" spans="2:6" x14ac:dyDescent="0.3">
      <c r="B255" t="s">
        <v>5</v>
      </c>
      <c r="C255" t="s">
        <v>38</v>
      </c>
      <c r="D255" t="s">
        <v>13</v>
      </c>
      <c r="E255" s="4">
        <v>7189</v>
      </c>
      <c r="F255" s="5">
        <v>54</v>
      </c>
    </row>
    <row r="256" spans="2:6" x14ac:dyDescent="0.3">
      <c r="B256" t="s">
        <v>3</v>
      </c>
      <c r="C256" t="s">
        <v>34</v>
      </c>
      <c r="D256" t="s">
        <v>14</v>
      </c>
      <c r="E256" s="4">
        <v>7259</v>
      </c>
      <c r="F256" s="5">
        <v>276</v>
      </c>
    </row>
    <row r="257" spans="2:6" x14ac:dyDescent="0.3">
      <c r="B257" t="s">
        <v>9</v>
      </c>
      <c r="C257" t="s">
        <v>37</v>
      </c>
      <c r="D257" t="s">
        <v>20</v>
      </c>
      <c r="E257" s="4">
        <v>7273</v>
      </c>
      <c r="F257" s="5">
        <v>96</v>
      </c>
    </row>
    <row r="258" spans="2:6" x14ac:dyDescent="0.3">
      <c r="B258" t="s">
        <v>5</v>
      </c>
      <c r="C258" t="s">
        <v>34</v>
      </c>
      <c r="D258" t="s">
        <v>15</v>
      </c>
      <c r="E258" s="4">
        <v>7280</v>
      </c>
      <c r="F258" s="5">
        <v>201</v>
      </c>
    </row>
    <row r="259" spans="2:6" x14ac:dyDescent="0.3">
      <c r="B259" t="s">
        <v>3</v>
      </c>
      <c r="C259" t="s">
        <v>37</v>
      </c>
      <c r="D259" t="s">
        <v>28</v>
      </c>
      <c r="E259" s="4">
        <v>7308</v>
      </c>
      <c r="F259" s="5">
        <v>327</v>
      </c>
    </row>
    <row r="260" spans="2:6" x14ac:dyDescent="0.3">
      <c r="B260" t="s">
        <v>6</v>
      </c>
      <c r="C260" t="s">
        <v>38</v>
      </c>
      <c r="D260" t="s">
        <v>21</v>
      </c>
      <c r="E260" s="4">
        <v>7322</v>
      </c>
      <c r="F260" s="5">
        <v>36</v>
      </c>
    </row>
    <row r="261" spans="2:6" x14ac:dyDescent="0.3">
      <c r="B261" t="s">
        <v>41</v>
      </c>
      <c r="C261" t="s">
        <v>35</v>
      </c>
      <c r="D261" t="s">
        <v>28</v>
      </c>
      <c r="E261" s="4">
        <v>7455</v>
      </c>
      <c r="F261" s="5">
        <v>216</v>
      </c>
    </row>
    <row r="262" spans="2:6" x14ac:dyDescent="0.3">
      <c r="B262" t="s">
        <v>5</v>
      </c>
      <c r="C262" t="s">
        <v>38</v>
      </c>
      <c r="D262" t="s">
        <v>25</v>
      </c>
      <c r="E262" s="4">
        <v>7483</v>
      </c>
      <c r="F262" s="5">
        <v>45</v>
      </c>
    </row>
    <row r="263" spans="2:6" x14ac:dyDescent="0.3">
      <c r="B263" t="s">
        <v>2</v>
      </c>
      <c r="C263" t="s">
        <v>34</v>
      </c>
      <c r="D263" t="s">
        <v>19</v>
      </c>
      <c r="E263" s="4">
        <v>7511</v>
      </c>
      <c r="F263" s="5">
        <v>120</v>
      </c>
    </row>
    <row r="264" spans="2:6" x14ac:dyDescent="0.3">
      <c r="B264" t="s">
        <v>2</v>
      </c>
      <c r="C264" t="s">
        <v>39</v>
      </c>
      <c r="D264" t="s">
        <v>21</v>
      </c>
      <c r="E264" s="4">
        <v>7651</v>
      </c>
      <c r="F264" s="5">
        <v>213</v>
      </c>
    </row>
    <row r="265" spans="2:6" x14ac:dyDescent="0.3">
      <c r="B265" t="s">
        <v>6</v>
      </c>
      <c r="C265" t="s">
        <v>37</v>
      </c>
      <c r="D265" t="s">
        <v>31</v>
      </c>
      <c r="E265" s="4">
        <v>7693</v>
      </c>
      <c r="F265" s="5">
        <v>87</v>
      </c>
    </row>
    <row r="266" spans="2:6" x14ac:dyDescent="0.3">
      <c r="B266" t="s">
        <v>40</v>
      </c>
      <c r="C266" t="s">
        <v>37</v>
      </c>
      <c r="D266" t="s">
        <v>19</v>
      </c>
      <c r="E266" s="4">
        <v>7693</v>
      </c>
      <c r="F266" s="5">
        <v>21</v>
      </c>
    </row>
    <row r="267" spans="2:6" x14ac:dyDescent="0.3">
      <c r="B267" t="s">
        <v>3</v>
      </c>
      <c r="C267" t="s">
        <v>34</v>
      </c>
      <c r="D267" t="s">
        <v>32</v>
      </c>
      <c r="E267" s="4">
        <v>7777</v>
      </c>
      <c r="F267" s="5">
        <v>504</v>
      </c>
    </row>
    <row r="268" spans="2:6" x14ac:dyDescent="0.3">
      <c r="B268" t="s">
        <v>7</v>
      </c>
      <c r="C268" t="s">
        <v>34</v>
      </c>
      <c r="D268" t="s">
        <v>17</v>
      </c>
      <c r="E268" s="4">
        <v>7777</v>
      </c>
      <c r="F268" s="5">
        <v>39</v>
      </c>
    </row>
    <row r="269" spans="2:6" x14ac:dyDescent="0.3">
      <c r="B269" t="s">
        <v>2</v>
      </c>
      <c r="C269" t="s">
        <v>39</v>
      </c>
      <c r="D269" t="s">
        <v>27</v>
      </c>
      <c r="E269" s="4">
        <v>7812</v>
      </c>
      <c r="F269" s="5">
        <v>81</v>
      </c>
    </row>
    <row r="270" spans="2:6" x14ac:dyDescent="0.3">
      <c r="B270" t="s">
        <v>9</v>
      </c>
      <c r="C270" t="s">
        <v>35</v>
      </c>
      <c r="D270" t="s">
        <v>15</v>
      </c>
      <c r="E270" s="4">
        <v>7833</v>
      </c>
      <c r="F270" s="5">
        <v>243</v>
      </c>
    </row>
    <row r="271" spans="2:6" x14ac:dyDescent="0.3">
      <c r="B271" t="s">
        <v>41</v>
      </c>
      <c r="C271" t="s">
        <v>34</v>
      </c>
      <c r="D271" t="s">
        <v>33</v>
      </c>
      <c r="E271" s="4">
        <v>7847</v>
      </c>
      <c r="F271" s="5">
        <v>174</v>
      </c>
    </row>
    <row r="272" spans="2:6" x14ac:dyDescent="0.3">
      <c r="B272" t="s">
        <v>6</v>
      </c>
      <c r="C272" t="s">
        <v>34</v>
      </c>
      <c r="D272" t="s">
        <v>26</v>
      </c>
      <c r="E272" s="4">
        <v>8008</v>
      </c>
      <c r="F272" s="5">
        <v>456</v>
      </c>
    </row>
    <row r="273" spans="2:6" x14ac:dyDescent="0.3">
      <c r="B273" t="s">
        <v>9</v>
      </c>
      <c r="C273" t="s">
        <v>34</v>
      </c>
      <c r="D273" t="s">
        <v>23</v>
      </c>
      <c r="E273" s="4">
        <v>8155</v>
      </c>
      <c r="F273" s="5">
        <v>90</v>
      </c>
    </row>
    <row r="274" spans="2:6" x14ac:dyDescent="0.3">
      <c r="B274" t="s">
        <v>2</v>
      </c>
      <c r="C274" t="s">
        <v>36</v>
      </c>
      <c r="D274" t="s">
        <v>29</v>
      </c>
      <c r="E274" s="4">
        <v>8211</v>
      </c>
      <c r="F274" s="5">
        <v>75</v>
      </c>
    </row>
    <row r="275" spans="2:6" x14ac:dyDescent="0.3">
      <c r="B275" t="s">
        <v>7</v>
      </c>
      <c r="C275" t="s">
        <v>36</v>
      </c>
      <c r="D275" t="s">
        <v>22</v>
      </c>
      <c r="E275" s="4">
        <v>8435</v>
      </c>
      <c r="F275" s="5">
        <v>42</v>
      </c>
    </row>
    <row r="276" spans="2:6" x14ac:dyDescent="0.3">
      <c r="B276" t="s">
        <v>9</v>
      </c>
      <c r="C276" t="s">
        <v>34</v>
      </c>
      <c r="D276" t="s">
        <v>20</v>
      </c>
      <c r="E276" s="4">
        <v>8463</v>
      </c>
      <c r="F276" s="5">
        <v>492</v>
      </c>
    </row>
    <row r="277" spans="2:6" x14ac:dyDescent="0.3">
      <c r="B277" t="s">
        <v>5</v>
      </c>
      <c r="C277" t="s">
        <v>37</v>
      </c>
      <c r="D277" t="s">
        <v>25</v>
      </c>
      <c r="E277" s="4">
        <v>8813</v>
      </c>
      <c r="F277" s="5">
        <v>21</v>
      </c>
    </row>
    <row r="278" spans="2:6" x14ac:dyDescent="0.3">
      <c r="B278" t="s">
        <v>3</v>
      </c>
      <c r="C278" t="s">
        <v>38</v>
      </c>
      <c r="D278" t="s">
        <v>26</v>
      </c>
      <c r="E278" s="4">
        <v>8841</v>
      </c>
      <c r="F278" s="5">
        <v>303</v>
      </c>
    </row>
    <row r="279" spans="2:6" x14ac:dyDescent="0.3">
      <c r="B279" t="s">
        <v>7</v>
      </c>
      <c r="C279" t="s">
        <v>34</v>
      </c>
      <c r="D279" t="s">
        <v>24</v>
      </c>
      <c r="E279" s="4">
        <v>8862</v>
      </c>
      <c r="F279" s="5">
        <v>189</v>
      </c>
    </row>
    <row r="280" spans="2:6" x14ac:dyDescent="0.3">
      <c r="B280" t="s">
        <v>40</v>
      </c>
      <c r="C280" t="s">
        <v>35</v>
      </c>
      <c r="D280" t="s">
        <v>33</v>
      </c>
      <c r="E280" s="4">
        <v>8869</v>
      </c>
      <c r="F280" s="5">
        <v>432</v>
      </c>
    </row>
    <row r="281" spans="2:6" x14ac:dyDescent="0.3">
      <c r="B281" t="s">
        <v>8</v>
      </c>
      <c r="C281" t="s">
        <v>39</v>
      </c>
      <c r="D281" t="s">
        <v>31</v>
      </c>
      <c r="E281" s="4">
        <v>8890</v>
      </c>
      <c r="F281" s="5">
        <v>210</v>
      </c>
    </row>
    <row r="282" spans="2:6" x14ac:dyDescent="0.3">
      <c r="B282" t="s">
        <v>40</v>
      </c>
      <c r="C282" t="s">
        <v>37</v>
      </c>
      <c r="D282" t="s">
        <v>29</v>
      </c>
      <c r="E282" s="4">
        <v>9002</v>
      </c>
      <c r="F282" s="5">
        <v>72</v>
      </c>
    </row>
    <row r="283" spans="2:6" x14ac:dyDescent="0.3">
      <c r="B283" t="s">
        <v>9</v>
      </c>
      <c r="C283" t="s">
        <v>36</v>
      </c>
      <c r="D283" t="s">
        <v>30</v>
      </c>
      <c r="E283" s="4">
        <v>9051</v>
      </c>
      <c r="F283" s="5">
        <v>57</v>
      </c>
    </row>
    <row r="284" spans="2:6" x14ac:dyDescent="0.3">
      <c r="B284" t="s">
        <v>3</v>
      </c>
      <c r="C284" t="s">
        <v>36</v>
      </c>
      <c r="D284" t="s">
        <v>16</v>
      </c>
      <c r="E284" s="4">
        <v>9198</v>
      </c>
      <c r="F284" s="5">
        <v>36</v>
      </c>
    </row>
    <row r="285" spans="2:6" x14ac:dyDescent="0.3">
      <c r="B285" t="s">
        <v>2</v>
      </c>
      <c r="C285" t="s">
        <v>39</v>
      </c>
      <c r="D285" t="s">
        <v>20</v>
      </c>
      <c r="E285" s="4">
        <v>9443</v>
      </c>
      <c r="F285" s="5">
        <v>162</v>
      </c>
    </row>
    <row r="286" spans="2:6" x14ac:dyDescent="0.3">
      <c r="B286" t="s">
        <v>9</v>
      </c>
      <c r="C286" t="s">
        <v>38</v>
      </c>
      <c r="D286" t="s">
        <v>33</v>
      </c>
      <c r="E286" s="4">
        <v>9506</v>
      </c>
      <c r="F286" s="5">
        <v>87</v>
      </c>
    </row>
    <row r="287" spans="2:6" x14ac:dyDescent="0.3">
      <c r="B287" t="s">
        <v>41</v>
      </c>
      <c r="C287" t="s">
        <v>36</v>
      </c>
      <c r="D287" t="s">
        <v>18</v>
      </c>
      <c r="E287" s="4">
        <v>9632</v>
      </c>
      <c r="F287" s="5">
        <v>288</v>
      </c>
    </row>
    <row r="288" spans="2:6" x14ac:dyDescent="0.3">
      <c r="B288" t="s">
        <v>8</v>
      </c>
      <c r="C288" t="s">
        <v>39</v>
      </c>
      <c r="D288" t="s">
        <v>18</v>
      </c>
      <c r="E288" s="4">
        <v>9660</v>
      </c>
      <c r="F288" s="5">
        <v>27</v>
      </c>
    </row>
    <row r="289" spans="2:6" x14ac:dyDescent="0.3">
      <c r="B289" t="s">
        <v>8</v>
      </c>
      <c r="C289" t="s">
        <v>37</v>
      </c>
      <c r="D289" t="s">
        <v>15</v>
      </c>
      <c r="E289" s="4">
        <v>9709</v>
      </c>
      <c r="F289" s="5">
        <v>30</v>
      </c>
    </row>
    <row r="290" spans="2:6" x14ac:dyDescent="0.3">
      <c r="B290" t="s">
        <v>40</v>
      </c>
      <c r="C290" t="s">
        <v>36</v>
      </c>
      <c r="D290" t="s">
        <v>33</v>
      </c>
      <c r="E290" s="4">
        <v>9772</v>
      </c>
      <c r="F290" s="5">
        <v>90</v>
      </c>
    </row>
    <row r="291" spans="2:6" x14ac:dyDescent="0.3">
      <c r="B291" t="s">
        <v>7</v>
      </c>
      <c r="C291" t="s">
        <v>37</v>
      </c>
      <c r="D291" t="s">
        <v>22</v>
      </c>
      <c r="E291" s="4">
        <v>9835</v>
      </c>
      <c r="F291" s="5">
        <v>207</v>
      </c>
    </row>
    <row r="292" spans="2:6" x14ac:dyDescent="0.3">
      <c r="B292" t="s">
        <v>2</v>
      </c>
      <c r="C292" t="s">
        <v>37</v>
      </c>
      <c r="D292" t="s">
        <v>17</v>
      </c>
      <c r="E292" s="4">
        <v>9926</v>
      </c>
      <c r="F292" s="5">
        <v>201</v>
      </c>
    </row>
    <row r="293" spans="2:6" x14ac:dyDescent="0.3">
      <c r="B293" t="s">
        <v>6</v>
      </c>
      <c r="C293" t="s">
        <v>36</v>
      </c>
      <c r="D293" t="s">
        <v>4</v>
      </c>
      <c r="E293" s="4">
        <v>10073</v>
      </c>
      <c r="F293" s="5">
        <v>120</v>
      </c>
    </row>
    <row r="294" spans="2:6" x14ac:dyDescent="0.3">
      <c r="B294" t="s">
        <v>7</v>
      </c>
      <c r="C294" t="s">
        <v>38</v>
      </c>
      <c r="D294" t="s">
        <v>30</v>
      </c>
      <c r="E294" s="4">
        <v>10129</v>
      </c>
      <c r="F294" s="5">
        <v>312</v>
      </c>
    </row>
    <row r="295" spans="2:6" x14ac:dyDescent="0.3">
      <c r="B295" t="s">
        <v>41</v>
      </c>
      <c r="C295" t="s">
        <v>36</v>
      </c>
      <c r="D295" t="s">
        <v>32</v>
      </c>
      <c r="E295" s="4">
        <v>10304</v>
      </c>
      <c r="F295" s="5">
        <v>84</v>
      </c>
    </row>
    <row r="296" spans="2:6" x14ac:dyDescent="0.3">
      <c r="B296" t="s">
        <v>41</v>
      </c>
      <c r="C296" t="s">
        <v>36</v>
      </c>
      <c r="D296" t="s">
        <v>13</v>
      </c>
      <c r="E296" s="4">
        <v>10311</v>
      </c>
      <c r="F296" s="5">
        <v>231</v>
      </c>
    </row>
    <row r="297" spans="2:6" x14ac:dyDescent="0.3">
      <c r="B297" t="s">
        <v>2</v>
      </c>
      <c r="C297" t="s">
        <v>36</v>
      </c>
      <c r="D297" t="s">
        <v>16</v>
      </c>
      <c r="E297" s="4">
        <v>11417</v>
      </c>
      <c r="F297" s="5">
        <v>21</v>
      </c>
    </row>
    <row r="298" spans="2:6" x14ac:dyDescent="0.3">
      <c r="B298" t="s">
        <v>9</v>
      </c>
      <c r="C298" t="s">
        <v>36</v>
      </c>
      <c r="D298" t="s">
        <v>27</v>
      </c>
      <c r="E298" s="4">
        <v>11522</v>
      </c>
      <c r="F298" s="5">
        <v>204</v>
      </c>
    </row>
    <row r="299" spans="2:6" x14ac:dyDescent="0.3">
      <c r="B299" t="s">
        <v>2</v>
      </c>
      <c r="C299" t="s">
        <v>37</v>
      </c>
      <c r="D299" t="s">
        <v>18</v>
      </c>
      <c r="E299" s="4">
        <v>11571</v>
      </c>
      <c r="F299" s="5">
        <v>138</v>
      </c>
    </row>
    <row r="300" spans="2:6" x14ac:dyDescent="0.3">
      <c r="B300" t="s">
        <v>40</v>
      </c>
      <c r="C300" t="s">
        <v>35</v>
      </c>
      <c r="D300" t="s">
        <v>32</v>
      </c>
      <c r="E300" s="4">
        <v>12348</v>
      </c>
      <c r="F300" s="5">
        <v>234</v>
      </c>
    </row>
    <row r="301" spans="2:6" x14ac:dyDescent="0.3">
      <c r="B301" t="s">
        <v>10</v>
      </c>
      <c r="C301" t="s">
        <v>39</v>
      </c>
      <c r="D301" t="s">
        <v>33</v>
      </c>
      <c r="E301" s="4">
        <v>12950</v>
      </c>
      <c r="F301" s="5">
        <v>30</v>
      </c>
    </row>
    <row r="302" spans="2:6" x14ac:dyDescent="0.3">
      <c r="B302" t="s">
        <v>5</v>
      </c>
      <c r="C302" t="s">
        <v>35</v>
      </c>
      <c r="D302" t="s">
        <v>15</v>
      </c>
      <c r="E302" s="4">
        <v>13391</v>
      </c>
      <c r="F302" s="5">
        <v>201</v>
      </c>
    </row>
    <row r="303" spans="2:6" x14ac:dyDescent="0.3">
      <c r="B303" t="s">
        <v>9</v>
      </c>
      <c r="C303" t="s">
        <v>34</v>
      </c>
      <c r="D303" t="s">
        <v>28</v>
      </c>
      <c r="E303" s="4">
        <v>14329</v>
      </c>
      <c r="F303" s="5">
        <v>150</v>
      </c>
    </row>
    <row r="304" spans="2:6" x14ac:dyDescent="0.3">
      <c r="B304" t="s">
        <v>5</v>
      </c>
      <c r="C304" t="s">
        <v>34</v>
      </c>
      <c r="D304" t="s">
        <v>20</v>
      </c>
      <c r="E304" s="4">
        <v>15610</v>
      </c>
      <c r="F304" s="5">
        <v>339</v>
      </c>
    </row>
    <row r="305" spans="2:6" x14ac:dyDescent="0.3">
      <c r="B305" t="s">
        <v>5</v>
      </c>
      <c r="C305" t="s">
        <v>36</v>
      </c>
      <c r="D305" t="s">
        <v>16</v>
      </c>
      <c r="E305" s="4">
        <v>16184</v>
      </c>
      <c r="F305" s="5">
        <v>39</v>
      </c>
    </row>
    <row r="306" spans="2:6" x14ac:dyDescent="0.3">
      <c r="E306" s="4"/>
      <c r="F306" s="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453DB-B292-4CEB-9E33-C7C792C7FF55}">
  <dimension ref="C4:K11"/>
  <sheetViews>
    <sheetView showGridLines="0" workbookViewId="0">
      <selection activeCell="B28" sqref="B28"/>
    </sheetView>
  </sheetViews>
  <sheetFormatPr defaultRowHeight="14.4" x14ac:dyDescent="0.3"/>
  <cols>
    <col min="3" max="3" width="13.109375" customWidth="1"/>
    <col min="4" max="4" width="13.21875" customWidth="1"/>
    <col min="5" max="7" width="8.88671875" customWidth="1"/>
    <col min="9" max="9" width="13.5546875" customWidth="1"/>
    <col min="10" max="10" width="16.88671875" customWidth="1"/>
    <col min="11" max="11" width="11.77734375" customWidth="1"/>
  </cols>
  <sheetData>
    <row r="4" spans="3:11" ht="18" thickBot="1" x14ac:dyDescent="0.35">
      <c r="C4" s="28"/>
      <c r="D4" s="28"/>
      <c r="E4" s="28"/>
      <c r="I4" s="30" t="s">
        <v>73</v>
      </c>
      <c r="J4" s="30" t="s">
        <v>1</v>
      </c>
      <c r="K4" s="30" t="s">
        <v>74</v>
      </c>
    </row>
    <row r="5" spans="3:11" ht="18.600000000000001" thickTop="1" thickBot="1" x14ac:dyDescent="0.35">
      <c r="C5" s="20"/>
      <c r="D5" s="27"/>
      <c r="E5" s="20"/>
      <c r="I5" s="31" t="s">
        <v>34</v>
      </c>
      <c r="J5" s="32">
        <v>252469</v>
      </c>
      <c r="K5" s="31">
        <v>8760</v>
      </c>
    </row>
    <row r="6" spans="3:11" ht="18.600000000000001" thickTop="1" thickBot="1" x14ac:dyDescent="0.35">
      <c r="C6" s="20"/>
      <c r="D6" s="27"/>
      <c r="E6" s="20"/>
      <c r="I6" s="31" t="s">
        <v>36</v>
      </c>
      <c r="J6" s="33">
        <v>237944</v>
      </c>
      <c r="K6" s="31">
        <v>7302</v>
      </c>
    </row>
    <row r="7" spans="3:11" ht="18.600000000000001" thickTop="1" thickBot="1" x14ac:dyDescent="0.35">
      <c r="C7" s="20"/>
      <c r="D7" s="27"/>
      <c r="E7" s="20"/>
      <c r="I7" s="31" t="s">
        <v>37</v>
      </c>
      <c r="J7" s="33">
        <v>218813</v>
      </c>
      <c r="K7" s="31">
        <v>7431</v>
      </c>
    </row>
    <row r="8" spans="3:11" ht="18.600000000000001" thickTop="1" thickBot="1" x14ac:dyDescent="0.35">
      <c r="C8" s="20"/>
      <c r="D8" s="27"/>
      <c r="E8" s="20"/>
      <c r="I8" s="31" t="s">
        <v>35</v>
      </c>
      <c r="J8" s="33">
        <v>189434</v>
      </c>
      <c r="K8" s="31">
        <v>10158</v>
      </c>
    </row>
    <row r="9" spans="3:11" ht="18.600000000000001" thickTop="1" thickBot="1" x14ac:dyDescent="0.35">
      <c r="C9" s="20"/>
      <c r="D9" s="27"/>
      <c r="E9" s="20"/>
      <c r="I9" s="31" t="s">
        <v>39</v>
      </c>
      <c r="J9" s="33">
        <v>173530</v>
      </c>
      <c r="K9" s="31">
        <v>5745</v>
      </c>
    </row>
    <row r="10" spans="3:11" ht="18.600000000000001" thickTop="1" thickBot="1" x14ac:dyDescent="0.35">
      <c r="C10" s="20"/>
      <c r="D10" s="27"/>
      <c r="E10" s="20"/>
      <c r="I10" s="31" t="s">
        <v>38</v>
      </c>
      <c r="J10" s="33">
        <v>168679</v>
      </c>
      <c r="K10" s="31">
        <v>6264</v>
      </c>
    </row>
    <row r="11" spans="3:11" ht="15" thickTop="1" x14ac:dyDescent="0.3">
      <c r="J11" s="29"/>
    </row>
  </sheetData>
  <autoFilter ref="I4:K10" xr:uid="{85B453DB-B292-4CEB-9E33-C7C792C7FF55}">
    <sortState xmlns:xlrd2="http://schemas.microsoft.com/office/spreadsheetml/2017/richdata2" ref="I5:K10">
      <sortCondition descending="1" ref="J4:J10"/>
    </sortState>
  </autoFilter>
  <conditionalFormatting sqref="J4:J10">
    <cfRule type="dataBar" priority="1">
      <dataBar>
        <cfvo type="min"/>
        <cfvo type="max"/>
        <color rgb="FFFFB628"/>
      </dataBar>
      <extLst>
        <ext xmlns:x14="http://schemas.microsoft.com/office/spreadsheetml/2009/9/main" uri="{B025F937-C7B1-47D3-B67F-A62EFF666E3E}">
          <x14:id>{CF9103F8-AE19-4867-B3CD-7C8A82BB4B08}</x14:id>
        </ext>
      </extLst>
    </cfRule>
  </conditionalFormatting>
  <conditionalFormatting sqref="J4:J11">
    <cfRule type="dataBar" priority="3">
      <dataBar>
        <cfvo type="min"/>
        <cfvo type="max"/>
        <color rgb="FF638EC6"/>
      </dataBar>
      <extLst>
        <ext xmlns:x14="http://schemas.microsoft.com/office/spreadsheetml/2009/9/main" uri="{B025F937-C7B1-47D3-B67F-A62EFF666E3E}">
          <x14:id>{71780D4B-6E40-4977-BB96-BB875E4DB42A}</x14:id>
        </ext>
      </extLst>
    </cfRule>
  </conditionalFormatting>
  <conditionalFormatting sqref="K4:K10">
    <cfRule type="dataBar" priority="2">
      <dataBar>
        <cfvo type="min"/>
        <cfvo type="max"/>
        <color rgb="FF63C384"/>
      </dataBar>
      <extLst>
        <ext xmlns:x14="http://schemas.microsoft.com/office/spreadsheetml/2009/9/main" uri="{B025F937-C7B1-47D3-B67F-A62EFF666E3E}">
          <x14:id>{DDA851F6-FAA3-4FD6-B11A-0A9208B29EA0}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F9103F8-AE19-4867-B3CD-7C8A82BB4B08}">
            <x14:dataBar minLength="0" maxLength="100" gradient="0">
              <x14:cfvo type="autoMin"/>
              <x14:cfvo type="autoMax"/>
              <x14:negativeFillColor rgb="FFFF0000"/>
              <x14:axisColor rgb="FF000000"/>
            </x14:dataBar>
          </x14:cfRule>
          <xm:sqref>J4:J10</xm:sqref>
        </x14:conditionalFormatting>
        <x14:conditionalFormatting xmlns:xm="http://schemas.microsoft.com/office/excel/2006/main">
          <x14:cfRule type="dataBar" id="{71780D4B-6E40-4977-BB96-BB875E4DB42A}">
            <x14:dataBar minLength="0" maxLength="100" border="1" negativeBarBorderColorSameAsPositive="0">
              <x14:cfvo type="autoMin"/>
              <x14:cfvo type="autoMax"/>
              <x14:borderColor rgb="FF638EC6"/>
              <x14:negativeFillColor rgb="FFFF0000"/>
              <x14:negativeBorderColor rgb="FFFF0000"/>
              <x14:axisColor rgb="FF000000"/>
            </x14:dataBar>
          </x14:cfRule>
          <xm:sqref>J4:J11</xm:sqref>
        </x14:conditionalFormatting>
        <x14:conditionalFormatting xmlns:xm="http://schemas.microsoft.com/office/excel/2006/main">
          <x14:cfRule type="dataBar" id="{DDA851F6-FAA3-4FD6-B11A-0A9208B29EA0}">
            <x14:dataBar minLength="0" maxLength="100" border="1" negativeBarBorderColorSameAsPositive="0">
              <x14:cfvo type="autoMin"/>
              <x14:cfvo type="autoMax"/>
              <x14:borderColor rgb="FF63C384"/>
              <x14:negativeFillColor rgb="FFFF0000"/>
              <x14:negativeBorderColor rgb="FFFF0000"/>
              <x14:axisColor rgb="FF000000"/>
            </x14:dataBar>
          </x14:cfRule>
          <xm:sqref>K4:K10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A6A20-EA62-4C63-80E5-41EB92D9E01D}">
  <dimension ref="I5:L10"/>
  <sheetViews>
    <sheetView showGridLines="0" workbookViewId="0">
      <selection activeCell="I26" sqref="I26"/>
    </sheetView>
  </sheetViews>
  <sheetFormatPr defaultRowHeight="14.4" x14ac:dyDescent="0.3"/>
  <cols>
    <col min="9" max="9" width="18" customWidth="1"/>
    <col min="10" max="10" width="15.33203125" customWidth="1"/>
    <col min="11" max="11" width="11.88671875" customWidth="1"/>
    <col min="12" max="12" width="13.88671875" customWidth="1"/>
  </cols>
  <sheetData>
    <row r="5" spans="9:12" x14ac:dyDescent="0.3">
      <c r="I5" s="23" t="s">
        <v>76</v>
      </c>
      <c r="J5" s="23" t="s">
        <v>1</v>
      </c>
      <c r="K5" s="23" t="s">
        <v>77</v>
      </c>
      <c r="L5" s="23" t="s">
        <v>78</v>
      </c>
    </row>
    <row r="6" spans="9:12" x14ac:dyDescent="0.3">
      <c r="I6" s="20" t="s">
        <v>15</v>
      </c>
      <c r="J6" s="38">
        <v>68971</v>
      </c>
      <c r="K6" s="20">
        <v>1533</v>
      </c>
      <c r="L6" s="20">
        <v>44.99</v>
      </c>
    </row>
    <row r="7" spans="9:12" x14ac:dyDescent="0.3">
      <c r="I7" s="20" t="s">
        <v>33</v>
      </c>
      <c r="J7" s="38">
        <v>69160</v>
      </c>
      <c r="K7" s="20">
        <v>1854</v>
      </c>
      <c r="L7" s="20">
        <v>37.299999999999997</v>
      </c>
    </row>
    <row r="8" spans="9:12" x14ac:dyDescent="0.3">
      <c r="I8" s="20" t="s">
        <v>24</v>
      </c>
      <c r="J8" s="38">
        <v>35378</v>
      </c>
      <c r="K8" s="20">
        <v>1044</v>
      </c>
      <c r="L8" s="20">
        <v>33.89</v>
      </c>
    </row>
    <row r="9" spans="9:12" x14ac:dyDescent="0.3">
      <c r="I9" s="20" t="s">
        <v>26</v>
      </c>
      <c r="J9" s="38">
        <v>70273</v>
      </c>
      <c r="K9" s="20">
        <v>2142</v>
      </c>
      <c r="L9" s="20">
        <v>32.81</v>
      </c>
    </row>
    <row r="10" spans="9:12" x14ac:dyDescent="0.3">
      <c r="I10" s="20" t="s">
        <v>22</v>
      </c>
      <c r="J10" s="38">
        <v>66283</v>
      </c>
      <c r="K10" s="20">
        <v>2052</v>
      </c>
      <c r="L10" s="20">
        <v>32.299999999999997</v>
      </c>
    </row>
  </sheetData>
  <conditionalFormatting sqref="L5:L10">
    <cfRule type="top10" priority="1" rank="5"/>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D4B6A-A659-44F1-901A-CAA2F4D83AC0}">
  <dimension ref="C2:L302"/>
  <sheetViews>
    <sheetView workbookViewId="0">
      <selection activeCell="F25" sqref="F25"/>
    </sheetView>
  </sheetViews>
  <sheetFormatPr defaultRowHeight="14.4" x14ac:dyDescent="0.3"/>
  <sheetData>
    <row r="2" spans="3:5" x14ac:dyDescent="0.3">
      <c r="C2" s="41" t="s">
        <v>1</v>
      </c>
      <c r="D2" s="44" t="s">
        <v>50</v>
      </c>
    </row>
    <row r="3" spans="3:5" x14ac:dyDescent="0.3">
      <c r="C3" s="42">
        <v>0</v>
      </c>
      <c r="D3" s="36">
        <v>135</v>
      </c>
    </row>
    <row r="4" spans="3:5" x14ac:dyDescent="0.3">
      <c r="C4" s="43">
        <v>21</v>
      </c>
      <c r="D4" s="37">
        <v>168</v>
      </c>
    </row>
    <row r="5" spans="3:5" x14ac:dyDescent="0.3">
      <c r="C5" s="42">
        <v>42</v>
      </c>
      <c r="D5" s="36">
        <v>150</v>
      </c>
    </row>
    <row r="6" spans="3:5" x14ac:dyDescent="0.3">
      <c r="C6" s="43">
        <v>56</v>
      </c>
      <c r="D6" s="37">
        <v>51</v>
      </c>
      <c r="E6" s="45"/>
    </row>
    <row r="7" spans="3:5" x14ac:dyDescent="0.3">
      <c r="C7" s="42">
        <v>63</v>
      </c>
      <c r="D7" s="36">
        <v>123</v>
      </c>
    </row>
    <row r="8" spans="3:5" x14ac:dyDescent="0.3">
      <c r="C8" s="43">
        <v>98</v>
      </c>
      <c r="D8" s="37">
        <v>159</v>
      </c>
    </row>
    <row r="9" spans="3:5" x14ac:dyDescent="0.3">
      <c r="C9" s="42">
        <v>98</v>
      </c>
      <c r="D9" s="36">
        <v>204</v>
      </c>
    </row>
    <row r="10" spans="3:5" x14ac:dyDescent="0.3">
      <c r="C10" s="43">
        <v>154</v>
      </c>
      <c r="D10" s="37">
        <v>21</v>
      </c>
    </row>
    <row r="11" spans="3:5" x14ac:dyDescent="0.3">
      <c r="C11" s="42">
        <v>168</v>
      </c>
      <c r="D11" s="36">
        <v>84</v>
      </c>
    </row>
    <row r="12" spans="3:5" x14ac:dyDescent="0.3">
      <c r="C12" s="43">
        <v>182</v>
      </c>
      <c r="D12" s="37">
        <v>48</v>
      </c>
    </row>
    <row r="13" spans="3:5" x14ac:dyDescent="0.3">
      <c r="C13" s="42">
        <v>189</v>
      </c>
      <c r="D13" s="36">
        <v>48</v>
      </c>
    </row>
    <row r="14" spans="3:5" x14ac:dyDescent="0.3">
      <c r="C14" s="43">
        <v>217</v>
      </c>
      <c r="D14" s="37">
        <v>36</v>
      </c>
    </row>
    <row r="15" spans="3:5" x14ac:dyDescent="0.3">
      <c r="C15" s="42">
        <v>238</v>
      </c>
      <c r="D15" s="36">
        <v>18</v>
      </c>
    </row>
    <row r="16" spans="3:5" x14ac:dyDescent="0.3">
      <c r="C16" s="43">
        <v>245</v>
      </c>
      <c r="D16" s="37">
        <v>288</v>
      </c>
    </row>
    <row r="17" spans="3:12" x14ac:dyDescent="0.3">
      <c r="C17" s="42">
        <v>252</v>
      </c>
      <c r="D17" s="36">
        <v>54</v>
      </c>
    </row>
    <row r="18" spans="3:12" x14ac:dyDescent="0.3">
      <c r="C18" s="43">
        <v>259</v>
      </c>
      <c r="D18" s="37">
        <v>207</v>
      </c>
    </row>
    <row r="19" spans="3:12" x14ac:dyDescent="0.3">
      <c r="C19" s="42">
        <v>280</v>
      </c>
      <c r="D19" s="36">
        <v>87</v>
      </c>
    </row>
    <row r="20" spans="3:12" x14ac:dyDescent="0.3">
      <c r="C20" s="43">
        <v>336</v>
      </c>
      <c r="D20" s="37">
        <v>144</v>
      </c>
      <c r="L20" t="s">
        <v>79</v>
      </c>
    </row>
    <row r="21" spans="3:12" x14ac:dyDescent="0.3">
      <c r="C21" s="42">
        <v>357</v>
      </c>
      <c r="D21" s="36">
        <v>126</v>
      </c>
    </row>
    <row r="22" spans="3:12" x14ac:dyDescent="0.3">
      <c r="C22" s="43">
        <v>385</v>
      </c>
      <c r="D22" s="37">
        <v>249</v>
      </c>
    </row>
    <row r="23" spans="3:12" x14ac:dyDescent="0.3">
      <c r="C23" s="42">
        <v>434</v>
      </c>
      <c r="D23" s="36">
        <v>87</v>
      </c>
    </row>
    <row r="24" spans="3:12" x14ac:dyDescent="0.3">
      <c r="C24" s="43">
        <v>469</v>
      </c>
      <c r="D24" s="37">
        <v>75</v>
      </c>
    </row>
    <row r="25" spans="3:12" x14ac:dyDescent="0.3">
      <c r="C25" s="42">
        <v>490</v>
      </c>
      <c r="D25" s="36">
        <v>84</v>
      </c>
    </row>
    <row r="26" spans="3:12" x14ac:dyDescent="0.3">
      <c r="C26" s="43">
        <v>497</v>
      </c>
      <c r="D26" s="37">
        <v>63</v>
      </c>
    </row>
    <row r="27" spans="3:12" x14ac:dyDescent="0.3">
      <c r="C27" s="42">
        <v>518</v>
      </c>
      <c r="D27" s="36">
        <v>75</v>
      </c>
    </row>
    <row r="28" spans="3:12" x14ac:dyDescent="0.3">
      <c r="C28" s="43">
        <v>525</v>
      </c>
      <c r="D28" s="37">
        <v>48</v>
      </c>
    </row>
    <row r="29" spans="3:12" x14ac:dyDescent="0.3">
      <c r="C29" s="42">
        <v>553</v>
      </c>
      <c r="D29" s="36">
        <v>15</v>
      </c>
    </row>
    <row r="30" spans="3:12" x14ac:dyDescent="0.3">
      <c r="C30" s="43">
        <v>560</v>
      </c>
      <c r="D30" s="37">
        <v>81</v>
      </c>
    </row>
    <row r="31" spans="3:12" x14ac:dyDescent="0.3">
      <c r="C31" s="42">
        <v>567</v>
      </c>
      <c r="D31" s="36">
        <v>228</v>
      </c>
    </row>
    <row r="32" spans="3:12" x14ac:dyDescent="0.3">
      <c r="C32" s="43">
        <v>609</v>
      </c>
      <c r="D32" s="37">
        <v>87</v>
      </c>
    </row>
    <row r="33" spans="3:4" x14ac:dyDescent="0.3">
      <c r="C33" s="42">
        <v>609</v>
      </c>
      <c r="D33" s="36">
        <v>99</v>
      </c>
    </row>
    <row r="34" spans="3:4" x14ac:dyDescent="0.3">
      <c r="C34" s="43">
        <v>623</v>
      </c>
      <c r="D34" s="37">
        <v>51</v>
      </c>
    </row>
    <row r="35" spans="3:4" x14ac:dyDescent="0.3">
      <c r="C35" s="42">
        <v>630</v>
      </c>
      <c r="D35" s="36">
        <v>36</v>
      </c>
    </row>
    <row r="36" spans="3:4" x14ac:dyDescent="0.3">
      <c r="C36" s="43">
        <v>700</v>
      </c>
      <c r="D36" s="37">
        <v>87</v>
      </c>
    </row>
    <row r="37" spans="3:4" x14ac:dyDescent="0.3">
      <c r="C37" s="42">
        <v>707</v>
      </c>
      <c r="D37" s="36">
        <v>174</v>
      </c>
    </row>
    <row r="38" spans="3:4" x14ac:dyDescent="0.3">
      <c r="C38" s="43">
        <v>714</v>
      </c>
      <c r="D38" s="37">
        <v>231</v>
      </c>
    </row>
    <row r="39" spans="3:4" x14ac:dyDescent="0.3">
      <c r="C39" s="42">
        <v>798</v>
      </c>
      <c r="D39" s="36">
        <v>519</v>
      </c>
    </row>
    <row r="40" spans="3:4" x14ac:dyDescent="0.3">
      <c r="C40" s="43">
        <v>819</v>
      </c>
      <c r="D40" s="37">
        <v>510</v>
      </c>
    </row>
    <row r="41" spans="3:4" x14ac:dyDescent="0.3">
      <c r="C41" s="42">
        <v>819</v>
      </c>
      <c r="D41" s="36">
        <v>306</v>
      </c>
    </row>
    <row r="42" spans="3:4" x14ac:dyDescent="0.3">
      <c r="C42" s="43">
        <v>847</v>
      </c>
      <c r="D42" s="37">
        <v>129</v>
      </c>
    </row>
    <row r="43" spans="3:4" x14ac:dyDescent="0.3">
      <c r="C43" s="42">
        <v>854</v>
      </c>
      <c r="D43" s="36">
        <v>309</v>
      </c>
    </row>
    <row r="44" spans="3:4" x14ac:dyDescent="0.3">
      <c r="C44" s="43">
        <v>861</v>
      </c>
      <c r="D44" s="37">
        <v>195</v>
      </c>
    </row>
    <row r="45" spans="3:4" x14ac:dyDescent="0.3">
      <c r="C45" s="42">
        <v>938</v>
      </c>
      <c r="D45" s="36">
        <v>6</v>
      </c>
    </row>
    <row r="46" spans="3:4" x14ac:dyDescent="0.3">
      <c r="C46" s="43">
        <v>938</v>
      </c>
      <c r="D46" s="37">
        <v>189</v>
      </c>
    </row>
    <row r="47" spans="3:4" x14ac:dyDescent="0.3">
      <c r="C47" s="42">
        <v>938</v>
      </c>
      <c r="D47" s="36">
        <v>366</v>
      </c>
    </row>
    <row r="48" spans="3:4" x14ac:dyDescent="0.3">
      <c r="C48" s="43">
        <v>945</v>
      </c>
      <c r="D48" s="37">
        <v>75</v>
      </c>
    </row>
    <row r="49" spans="3:4" x14ac:dyDescent="0.3">
      <c r="C49" s="42">
        <v>959</v>
      </c>
      <c r="D49" s="36">
        <v>147</v>
      </c>
    </row>
    <row r="50" spans="3:4" x14ac:dyDescent="0.3">
      <c r="C50" s="43">
        <v>959</v>
      </c>
      <c r="D50" s="37">
        <v>135</v>
      </c>
    </row>
    <row r="51" spans="3:4" x14ac:dyDescent="0.3">
      <c r="C51" s="42">
        <v>966</v>
      </c>
      <c r="D51" s="36">
        <v>198</v>
      </c>
    </row>
    <row r="52" spans="3:4" x14ac:dyDescent="0.3">
      <c r="C52" s="43">
        <v>973</v>
      </c>
      <c r="D52" s="37">
        <v>162</v>
      </c>
    </row>
    <row r="53" spans="3:4" x14ac:dyDescent="0.3">
      <c r="C53" s="42">
        <v>1057</v>
      </c>
      <c r="D53" s="36">
        <v>54</v>
      </c>
    </row>
    <row r="54" spans="3:4" x14ac:dyDescent="0.3">
      <c r="C54" s="43">
        <v>1071</v>
      </c>
      <c r="D54" s="37">
        <v>270</v>
      </c>
    </row>
    <row r="55" spans="3:4" x14ac:dyDescent="0.3">
      <c r="C55" s="42">
        <v>1085</v>
      </c>
      <c r="D55" s="36">
        <v>273</v>
      </c>
    </row>
    <row r="56" spans="3:4" x14ac:dyDescent="0.3">
      <c r="C56" s="43">
        <v>1134</v>
      </c>
      <c r="D56" s="37">
        <v>282</v>
      </c>
    </row>
    <row r="57" spans="3:4" x14ac:dyDescent="0.3">
      <c r="C57" s="42">
        <v>1274</v>
      </c>
      <c r="D57" s="36">
        <v>225</v>
      </c>
    </row>
    <row r="58" spans="3:4" x14ac:dyDescent="0.3">
      <c r="C58" s="43">
        <v>1281</v>
      </c>
      <c r="D58" s="37">
        <v>75</v>
      </c>
    </row>
    <row r="59" spans="3:4" x14ac:dyDescent="0.3">
      <c r="C59" s="42">
        <v>1281</v>
      </c>
      <c r="D59" s="36">
        <v>18</v>
      </c>
    </row>
    <row r="60" spans="3:4" x14ac:dyDescent="0.3">
      <c r="C60" s="43">
        <v>1302</v>
      </c>
      <c r="D60" s="37">
        <v>402</v>
      </c>
    </row>
    <row r="61" spans="3:4" x14ac:dyDescent="0.3">
      <c r="C61" s="42">
        <v>1400</v>
      </c>
      <c r="D61" s="36">
        <v>135</v>
      </c>
    </row>
    <row r="62" spans="3:4" x14ac:dyDescent="0.3">
      <c r="C62" s="43">
        <v>1407</v>
      </c>
      <c r="D62" s="37">
        <v>72</v>
      </c>
    </row>
    <row r="63" spans="3:4" x14ac:dyDescent="0.3">
      <c r="C63" s="42">
        <v>1428</v>
      </c>
      <c r="D63" s="36">
        <v>93</v>
      </c>
    </row>
    <row r="64" spans="3:4" x14ac:dyDescent="0.3">
      <c r="C64" s="43">
        <v>1442</v>
      </c>
      <c r="D64" s="37">
        <v>15</v>
      </c>
    </row>
    <row r="65" spans="3:4" x14ac:dyDescent="0.3">
      <c r="C65" s="42">
        <v>1463</v>
      </c>
      <c r="D65" s="36">
        <v>39</v>
      </c>
    </row>
    <row r="66" spans="3:4" x14ac:dyDescent="0.3">
      <c r="C66" s="43">
        <v>1505</v>
      </c>
      <c r="D66" s="37">
        <v>102</v>
      </c>
    </row>
    <row r="67" spans="3:4" x14ac:dyDescent="0.3">
      <c r="C67" s="42">
        <v>1526</v>
      </c>
      <c r="D67" s="36">
        <v>240</v>
      </c>
    </row>
    <row r="68" spans="3:4" x14ac:dyDescent="0.3">
      <c r="C68" s="43">
        <v>1526</v>
      </c>
      <c r="D68" s="37">
        <v>105</v>
      </c>
    </row>
    <row r="69" spans="3:4" x14ac:dyDescent="0.3">
      <c r="C69" s="42">
        <v>1561</v>
      </c>
      <c r="D69" s="36">
        <v>27</v>
      </c>
    </row>
    <row r="70" spans="3:4" x14ac:dyDescent="0.3">
      <c r="C70" s="43">
        <v>1568</v>
      </c>
      <c r="D70" s="37">
        <v>96</v>
      </c>
    </row>
    <row r="71" spans="3:4" x14ac:dyDescent="0.3">
      <c r="C71" s="42">
        <v>1568</v>
      </c>
      <c r="D71" s="36">
        <v>141</v>
      </c>
    </row>
    <row r="72" spans="3:4" x14ac:dyDescent="0.3">
      <c r="C72" s="43">
        <v>1589</v>
      </c>
      <c r="D72" s="37">
        <v>303</v>
      </c>
    </row>
    <row r="73" spans="3:4" x14ac:dyDescent="0.3">
      <c r="C73" s="42">
        <v>1617</v>
      </c>
      <c r="D73" s="36">
        <v>126</v>
      </c>
    </row>
    <row r="74" spans="3:4" x14ac:dyDescent="0.3">
      <c r="C74" s="43">
        <v>1624</v>
      </c>
      <c r="D74" s="37">
        <v>114</v>
      </c>
    </row>
    <row r="75" spans="3:4" x14ac:dyDescent="0.3">
      <c r="C75" s="42">
        <v>1638</v>
      </c>
      <c r="D75" s="36">
        <v>63</v>
      </c>
    </row>
    <row r="76" spans="3:4" x14ac:dyDescent="0.3">
      <c r="C76" s="43">
        <v>1638</v>
      </c>
      <c r="D76" s="37">
        <v>48</v>
      </c>
    </row>
    <row r="77" spans="3:4" x14ac:dyDescent="0.3">
      <c r="C77" s="42">
        <v>1652</v>
      </c>
      <c r="D77" s="36">
        <v>93</v>
      </c>
    </row>
    <row r="78" spans="3:4" x14ac:dyDescent="0.3">
      <c r="C78" s="43">
        <v>1652</v>
      </c>
      <c r="D78" s="37">
        <v>102</v>
      </c>
    </row>
    <row r="79" spans="3:4" x14ac:dyDescent="0.3">
      <c r="C79" s="42">
        <v>1701</v>
      </c>
      <c r="D79" s="36">
        <v>234</v>
      </c>
    </row>
    <row r="80" spans="3:4" x14ac:dyDescent="0.3">
      <c r="C80" s="43">
        <v>1771</v>
      </c>
      <c r="D80" s="37">
        <v>204</v>
      </c>
    </row>
    <row r="81" spans="3:4" x14ac:dyDescent="0.3">
      <c r="C81" s="42">
        <v>1778</v>
      </c>
      <c r="D81" s="36">
        <v>270</v>
      </c>
    </row>
    <row r="82" spans="3:4" x14ac:dyDescent="0.3">
      <c r="C82" s="43">
        <v>1785</v>
      </c>
      <c r="D82" s="37">
        <v>462</v>
      </c>
    </row>
    <row r="83" spans="3:4" x14ac:dyDescent="0.3">
      <c r="C83" s="42">
        <v>1890</v>
      </c>
      <c r="D83" s="36">
        <v>195</v>
      </c>
    </row>
    <row r="84" spans="3:4" x14ac:dyDescent="0.3">
      <c r="C84" s="43">
        <v>1904</v>
      </c>
      <c r="D84" s="37">
        <v>405</v>
      </c>
    </row>
    <row r="85" spans="3:4" x14ac:dyDescent="0.3">
      <c r="C85" s="42">
        <v>1925</v>
      </c>
      <c r="D85" s="36">
        <v>192</v>
      </c>
    </row>
    <row r="86" spans="3:4" x14ac:dyDescent="0.3">
      <c r="C86" s="43">
        <v>1932</v>
      </c>
      <c r="D86" s="37">
        <v>369</v>
      </c>
    </row>
    <row r="87" spans="3:4" x14ac:dyDescent="0.3">
      <c r="C87" s="42">
        <v>1974</v>
      </c>
      <c r="D87" s="36">
        <v>195</v>
      </c>
    </row>
    <row r="88" spans="3:4" x14ac:dyDescent="0.3">
      <c r="C88" s="43">
        <v>1988</v>
      </c>
      <c r="D88" s="37">
        <v>39</v>
      </c>
    </row>
    <row r="89" spans="3:4" x14ac:dyDescent="0.3">
      <c r="C89" s="42">
        <v>2009</v>
      </c>
      <c r="D89" s="36">
        <v>219</v>
      </c>
    </row>
    <row r="90" spans="3:4" x14ac:dyDescent="0.3">
      <c r="C90" s="43">
        <v>2016</v>
      </c>
      <c r="D90" s="37">
        <v>117</v>
      </c>
    </row>
    <row r="91" spans="3:4" x14ac:dyDescent="0.3">
      <c r="C91" s="42">
        <v>2023</v>
      </c>
      <c r="D91" s="36">
        <v>168</v>
      </c>
    </row>
    <row r="92" spans="3:4" x14ac:dyDescent="0.3">
      <c r="C92" s="43">
        <v>2023</v>
      </c>
      <c r="D92" s="37">
        <v>78</v>
      </c>
    </row>
    <row r="93" spans="3:4" x14ac:dyDescent="0.3">
      <c r="C93" s="42">
        <v>2100</v>
      </c>
      <c r="D93" s="36">
        <v>414</v>
      </c>
    </row>
    <row r="94" spans="3:4" x14ac:dyDescent="0.3">
      <c r="C94" s="43">
        <v>2114</v>
      </c>
      <c r="D94" s="37">
        <v>66</v>
      </c>
    </row>
    <row r="95" spans="3:4" x14ac:dyDescent="0.3">
      <c r="C95" s="42">
        <v>2114</v>
      </c>
      <c r="D95" s="36">
        <v>186</v>
      </c>
    </row>
    <row r="96" spans="3:4" x14ac:dyDescent="0.3">
      <c r="C96" s="43">
        <v>2135</v>
      </c>
      <c r="D96" s="37">
        <v>27</v>
      </c>
    </row>
    <row r="97" spans="3:4" x14ac:dyDescent="0.3">
      <c r="C97" s="42">
        <v>2142</v>
      </c>
      <c r="D97" s="36">
        <v>114</v>
      </c>
    </row>
    <row r="98" spans="3:4" x14ac:dyDescent="0.3">
      <c r="C98" s="43">
        <v>2149</v>
      </c>
      <c r="D98" s="37">
        <v>117</v>
      </c>
    </row>
    <row r="99" spans="3:4" x14ac:dyDescent="0.3">
      <c r="C99" s="42">
        <v>2205</v>
      </c>
      <c r="D99" s="36">
        <v>141</v>
      </c>
    </row>
    <row r="100" spans="3:4" x14ac:dyDescent="0.3">
      <c r="C100" s="43">
        <v>2205</v>
      </c>
      <c r="D100" s="37">
        <v>138</v>
      </c>
    </row>
    <row r="101" spans="3:4" x14ac:dyDescent="0.3">
      <c r="C101" s="42">
        <v>2212</v>
      </c>
      <c r="D101" s="36">
        <v>117</v>
      </c>
    </row>
    <row r="102" spans="3:4" x14ac:dyDescent="0.3">
      <c r="C102" s="43">
        <v>2219</v>
      </c>
      <c r="D102" s="37">
        <v>75</v>
      </c>
    </row>
    <row r="103" spans="3:4" x14ac:dyDescent="0.3">
      <c r="C103" s="42">
        <v>2226</v>
      </c>
      <c r="D103" s="36">
        <v>48</v>
      </c>
    </row>
    <row r="104" spans="3:4" x14ac:dyDescent="0.3">
      <c r="C104" s="43">
        <v>2268</v>
      </c>
      <c r="D104" s="37">
        <v>63</v>
      </c>
    </row>
    <row r="105" spans="3:4" x14ac:dyDescent="0.3">
      <c r="C105" s="42">
        <v>2275</v>
      </c>
      <c r="D105" s="36">
        <v>447</v>
      </c>
    </row>
    <row r="106" spans="3:4" x14ac:dyDescent="0.3">
      <c r="C106" s="43">
        <v>2289</v>
      </c>
      <c r="D106" s="37">
        <v>135</v>
      </c>
    </row>
    <row r="107" spans="3:4" x14ac:dyDescent="0.3">
      <c r="C107" s="42">
        <v>2317</v>
      </c>
      <c r="D107" s="36">
        <v>261</v>
      </c>
    </row>
    <row r="108" spans="3:4" x14ac:dyDescent="0.3">
      <c r="C108" s="43">
        <v>2317</v>
      </c>
      <c r="D108" s="37">
        <v>123</v>
      </c>
    </row>
    <row r="109" spans="3:4" x14ac:dyDescent="0.3">
      <c r="C109" s="42">
        <v>2324</v>
      </c>
      <c r="D109" s="36">
        <v>177</v>
      </c>
    </row>
    <row r="110" spans="3:4" x14ac:dyDescent="0.3">
      <c r="C110" s="43">
        <v>2408</v>
      </c>
      <c r="D110" s="37">
        <v>9</v>
      </c>
    </row>
    <row r="111" spans="3:4" x14ac:dyDescent="0.3">
      <c r="C111" s="42">
        <v>2415</v>
      </c>
      <c r="D111" s="36">
        <v>255</v>
      </c>
    </row>
    <row r="112" spans="3:4" x14ac:dyDescent="0.3">
      <c r="C112" s="43">
        <v>2415</v>
      </c>
      <c r="D112" s="37">
        <v>15</v>
      </c>
    </row>
    <row r="113" spans="3:4" x14ac:dyDescent="0.3">
      <c r="C113" s="42">
        <v>2429</v>
      </c>
      <c r="D113" s="36">
        <v>144</v>
      </c>
    </row>
    <row r="114" spans="3:4" x14ac:dyDescent="0.3">
      <c r="C114" s="43">
        <v>2436</v>
      </c>
      <c r="D114" s="37">
        <v>99</v>
      </c>
    </row>
    <row r="115" spans="3:4" x14ac:dyDescent="0.3">
      <c r="C115" s="42">
        <v>2464</v>
      </c>
      <c r="D115" s="36">
        <v>234</v>
      </c>
    </row>
    <row r="116" spans="3:4" x14ac:dyDescent="0.3">
      <c r="C116" s="43">
        <v>2471</v>
      </c>
      <c r="D116" s="37">
        <v>342</v>
      </c>
    </row>
    <row r="117" spans="3:4" x14ac:dyDescent="0.3">
      <c r="C117" s="42">
        <v>2478</v>
      </c>
      <c r="D117" s="36">
        <v>21</v>
      </c>
    </row>
    <row r="118" spans="3:4" x14ac:dyDescent="0.3">
      <c r="C118" s="43">
        <v>2541</v>
      </c>
      <c r="D118" s="37">
        <v>90</v>
      </c>
    </row>
    <row r="119" spans="3:4" x14ac:dyDescent="0.3">
      <c r="C119" s="42">
        <v>2541</v>
      </c>
      <c r="D119" s="36">
        <v>45</v>
      </c>
    </row>
    <row r="120" spans="3:4" x14ac:dyDescent="0.3">
      <c r="C120" s="43">
        <v>2562</v>
      </c>
      <c r="D120" s="37">
        <v>6</v>
      </c>
    </row>
    <row r="121" spans="3:4" x14ac:dyDescent="0.3">
      <c r="C121" s="42">
        <v>2583</v>
      </c>
      <c r="D121" s="36">
        <v>18</v>
      </c>
    </row>
    <row r="122" spans="3:4" x14ac:dyDescent="0.3">
      <c r="C122" s="43">
        <v>2639</v>
      </c>
      <c r="D122" s="37">
        <v>204</v>
      </c>
    </row>
    <row r="123" spans="3:4" x14ac:dyDescent="0.3">
      <c r="C123" s="42">
        <v>2646</v>
      </c>
      <c r="D123" s="36">
        <v>120</v>
      </c>
    </row>
    <row r="124" spans="3:4" x14ac:dyDescent="0.3">
      <c r="C124" s="43">
        <v>2646</v>
      </c>
      <c r="D124" s="37">
        <v>177</v>
      </c>
    </row>
    <row r="125" spans="3:4" x14ac:dyDescent="0.3">
      <c r="C125" s="42">
        <v>2681</v>
      </c>
      <c r="D125" s="36">
        <v>54</v>
      </c>
    </row>
    <row r="126" spans="3:4" x14ac:dyDescent="0.3">
      <c r="C126" s="43">
        <v>2702</v>
      </c>
      <c r="D126" s="37">
        <v>363</v>
      </c>
    </row>
    <row r="127" spans="3:4" x14ac:dyDescent="0.3">
      <c r="C127" s="42">
        <v>2737</v>
      </c>
      <c r="D127" s="36">
        <v>93</v>
      </c>
    </row>
    <row r="128" spans="3:4" x14ac:dyDescent="0.3">
      <c r="C128" s="43">
        <v>2744</v>
      </c>
      <c r="D128" s="37">
        <v>9</v>
      </c>
    </row>
    <row r="129" spans="3:4" x14ac:dyDescent="0.3">
      <c r="C129" s="42">
        <v>2779</v>
      </c>
      <c r="D129" s="36">
        <v>75</v>
      </c>
    </row>
    <row r="130" spans="3:4" x14ac:dyDescent="0.3">
      <c r="C130" s="43">
        <v>2793</v>
      </c>
      <c r="D130" s="37">
        <v>114</v>
      </c>
    </row>
    <row r="131" spans="3:4" x14ac:dyDescent="0.3">
      <c r="C131" s="42">
        <v>2856</v>
      </c>
      <c r="D131" s="36">
        <v>246</v>
      </c>
    </row>
    <row r="132" spans="3:4" x14ac:dyDescent="0.3">
      <c r="C132" s="43">
        <v>2863</v>
      </c>
      <c r="D132" s="37">
        <v>42</v>
      </c>
    </row>
    <row r="133" spans="3:4" x14ac:dyDescent="0.3">
      <c r="C133" s="42">
        <v>2870</v>
      </c>
      <c r="D133" s="36">
        <v>300</v>
      </c>
    </row>
    <row r="134" spans="3:4" x14ac:dyDescent="0.3">
      <c r="C134" s="43">
        <v>2891</v>
      </c>
      <c r="D134" s="37">
        <v>102</v>
      </c>
    </row>
    <row r="135" spans="3:4" x14ac:dyDescent="0.3">
      <c r="C135" s="42">
        <v>2919</v>
      </c>
      <c r="D135" s="36">
        <v>45</v>
      </c>
    </row>
    <row r="136" spans="3:4" x14ac:dyDescent="0.3">
      <c r="C136" s="43">
        <v>2919</v>
      </c>
      <c r="D136" s="37">
        <v>93</v>
      </c>
    </row>
    <row r="137" spans="3:4" x14ac:dyDescent="0.3">
      <c r="C137" s="42">
        <v>2933</v>
      </c>
      <c r="D137" s="36">
        <v>9</v>
      </c>
    </row>
    <row r="138" spans="3:4" x14ac:dyDescent="0.3">
      <c r="C138" s="43">
        <v>2954</v>
      </c>
      <c r="D138" s="37">
        <v>189</v>
      </c>
    </row>
    <row r="139" spans="3:4" x14ac:dyDescent="0.3">
      <c r="C139" s="42">
        <v>2989</v>
      </c>
      <c r="D139" s="36">
        <v>3</v>
      </c>
    </row>
    <row r="140" spans="3:4" x14ac:dyDescent="0.3">
      <c r="C140" s="43">
        <v>3052</v>
      </c>
      <c r="D140" s="37">
        <v>378</v>
      </c>
    </row>
    <row r="141" spans="3:4" x14ac:dyDescent="0.3">
      <c r="C141" s="42">
        <v>3059</v>
      </c>
      <c r="D141" s="36">
        <v>27</v>
      </c>
    </row>
    <row r="142" spans="3:4" x14ac:dyDescent="0.3">
      <c r="C142" s="43">
        <v>3094</v>
      </c>
      <c r="D142" s="37">
        <v>246</v>
      </c>
    </row>
    <row r="143" spans="3:4" x14ac:dyDescent="0.3">
      <c r="C143" s="42">
        <v>3101</v>
      </c>
      <c r="D143" s="36">
        <v>225</v>
      </c>
    </row>
    <row r="144" spans="3:4" x14ac:dyDescent="0.3">
      <c r="C144" s="43">
        <v>3108</v>
      </c>
      <c r="D144" s="37">
        <v>54</v>
      </c>
    </row>
    <row r="145" spans="3:4" x14ac:dyDescent="0.3">
      <c r="C145" s="42">
        <v>3164</v>
      </c>
      <c r="D145" s="36">
        <v>306</v>
      </c>
    </row>
    <row r="146" spans="3:4" x14ac:dyDescent="0.3">
      <c r="C146" s="43">
        <v>3192</v>
      </c>
      <c r="D146" s="37">
        <v>72</v>
      </c>
    </row>
    <row r="147" spans="3:4" x14ac:dyDescent="0.3">
      <c r="C147" s="42">
        <v>3262</v>
      </c>
      <c r="D147" s="36">
        <v>75</v>
      </c>
    </row>
    <row r="148" spans="3:4" x14ac:dyDescent="0.3">
      <c r="C148" s="43">
        <v>3339</v>
      </c>
      <c r="D148" s="37">
        <v>75</v>
      </c>
    </row>
    <row r="149" spans="3:4" x14ac:dyDescent="0.3">
      <c r="C149" s="42">
        <v>3339</v>
      </c>
      <c r="D149" s="36">
        <v>39</v>
      </c>
    </row>
    <row r="150" spans="3:4" x14ac:dyDescent="0.3">
      <c r="C150" s="43">
        <v>3339</v>
      </c>
      <c r="D150" s="37">
        <v>348</v>
      </c>
    </row>
    <row r="151" spans="3:4" x14ac:dyDescent="0.3">
      <c r="C151" s="42">
        <v>3388</v>
      </c>
      <c r="D151" s="36">
        <v>123</v>
      </c>
    </row>
    <row r="152" spans="3:4" x14ac:dyDescent="0.3">
      <c r="C152" s="43">
        <v>3402</v>
      </c>
      <c r="D152" s="37">
        <v>366</v>
      </c>
    </row>
    <row r="153" spans="3:4" x14ac:dyDescent="0.3">
      <c r="C153" s="42">
        <v>3472</v>
      </c>
      <c r="D153" s="36">
        <v>96</v>
      </c>
    </row>
    <row r="154" spans="3:4" x14ac:dyDescent="0.3">
      <c r="C154" s="43">
        <v>3507</v>
      </c>
      <c r="D154" s="37">
        <v>288</v>
      </c>
    </row>
    <row r="155" spans="3:4" x14ac:dyDescent="0.3">
      <c r="C155" s="42">
        <v>3549</v>
      </c>
      <c r="D155" s="36">
        <v>3</v>
      </c>
    </row>
    <row r="156" spans="3:4" x14ac:dyDescent="0.3">
      <c r="C156" s="43">
        <v>3556</v>
      </c>
      <c r="D156" s="37">
        <v>459</v>
      </c>
    </row>
    <row r="157" spans="3:4" x14ac:dyDescent="0.3">
      <c r="C157" s="42">
        <v>3598</v>
      </c>
      <c r="D157" s="36">
        <v>81</v>
      </c>
    </row>
    <row r="158" spans="3:4" x14ac:dyDescent="0.3">
      <c r="C158" s="43">
        <v>3640</v>
      </c>
      <c r="D158" s="37">
        <v>51</v>
      </c>
    </row>
    <row r="159" spans="3:4" x14ac:dyDescent="0.3">
      <c r="C159" s="42">
        <v>3689</v>
      </c>
      <c r="D159" s="36">
        <v>312</v>
      </c>
    </row>
    <row r="160" spans="3:4" x14ac:dyDescent="0.3">
      <c r="C160" s="43">
        <v>3752</v>
      </c>
      <c r="D160" s="37">
        <v>213</v>
      </c>
    </row>
    <row r="161" spans="3:4" x14ac:dyDescent="0.3">
      <c r="C161" s="42">
        <v>3759</v>
      </c>
      <c r="D161" s="36">
        <v>150</v>
      </c>
    </row>
    <row r="162" spans="3:4" x14ac:dyDescent="0.3">
      <c r="C162" s="43">
        <v>3773</v>
      </c>
      <c r="D162" s="37">
        <v>165</v>
      </c>
    </row>
    <row r="163" spans="3:4" x14ac:dyDescent="0.3">
      <c r="C163" s="42">
        <v>3794</v>
      </c>
      <c r="D163" s="36">
        <v>159</v>
      </c>
    </row>
    <row r="164" spans="3:4" x14ac:dyDescent="0.3">
      <c r="C164" s="43">
        <v>3808</v>
      </c>
      <c r="D164" s="37">
        <v>279</v>
      </c>
    </row>
    <row r="165" spans="3:4" x14ac:dyDescent="0.3">
      <c r="C165" s="42">
        <v>3829</v>
      </c>
      <c r="D165" s="36">
        <v>24</v>
      </c>
    </row>
    <row r="166" spans="3:4" x14ac:dyDescent="0.3">
      <c r="C166" s="43">
        <v>3850</v>
      </c>
      <c r="D166" s="37">
        <v>102</v>
      </c>
    </row>
    <row r="167" spans="3:4" x14ac:dyDescent="0.3">
      <c r="C167" s="42">
        <v>3864</v>
      </c>
      <c r="D167" s="36">
        <v>177</v>
      </c>
    </row>
    <row r="168" spans="3:4" x14ac:dyDescent="0.3">
      <c r="C168" s="43">
        <v>3920</v>
      </c>
      <c r="D168" s="37">
        <v>306</v>
      </c>
    </row>
    <row r="169" spans="3:4" x14ac:dyDescent="0.3">
      <c r="C169" s="42">
        <v>3976</v>
      </c>
      <c r="D169" s="36">
        <v>72</v>
      </c>
    </row>
    <row r="170" spans="3:4" x14ac:dyDescent="0.3">
      <c r="C170" s="43">
        <v>3983</v>
      </c>
      <c r="D170" s="37">
        <v>144</v>
      </c>
    </row>
    <row r="171" spans="3:4" x14ac:dyDescent="0.3">
      <c r="C171" s="42">
        <v>4018</v>
      </c>
      <c r="D171" s="36">
        <v>162</v>
      </c>
    </row>
    <row r="172" spans="3:4" x14ac:dyDescent="0.3">
      <c r="C172" s="43">
        <v>4018</v>
      </c>
      <c r="D172" s="37">
        <v>171</v>
      </c>
    </row>
    <row r="173" spans="3:4" x14ac:dyDescent="0.3">
      <c r="C173" s="42">
        <v>4018</v>
      </c>
      <c r="D173" s="36">
        <v>126</v>
      </c>
    </row>
    <row r="174" spans="3:4" x14ac:dyDescent="0.3">
      <c r="C174" s="43">
        <v>4053</v>
      </c>
      <c r="D174" s="37">
        <v>24</v>
      </c>
    </row>
    <row r="175" spans="3:4" x14ac:dyDescent="0.3">
      <c r="C175" s="42">
        <v>4137</v>
      </c>
      <c r="D175" s="36">
        <v>60</v>
      </c>
    </row>
    <row r="176" spans="3:4" x14ac:dyDescent="0.3">
      <c r="C176" s="43">
        <v>4242</v>
      </c>
      <c r="D176" s="37">
        <v>207</v>
      </c>
    </row>
    <row r="177" spans="3:4" x14ac:dyDescent="0.3">
      <c r="C177" s="42">
        <v>4305</v>
      </c>
      <c r="D177" s="36">
        <v>156</v>
      </c>
    </row>
    <row r="178" spans="3:4" x14ac:dyDescent="0.3">
      <c r="C178" s="43">
        <v>4319</v>
      </c>
      <c r="D178" s="37">
        <v>30</v>
      </c>
    </row>
    <row r="179" spans="3:4" x14ac:dyDescent="0.3">
      <c r="C179" s="42">
        <v>4326</v>
      </c>
      <c r="D179" s="36">
        <v>348</v>
      </c>
    </row>
    <row r="180" spans="3:4" x14ac:dyDescent="0.3">
      <c r="C180" s="43">
        <v>4417</v>
      </c>
      <c r="D180" s="37">
        <v>153</v>
      </c>
    </row>
    <row r="181" spans="3:4" x14ac:dyDescent="0.3">
      <c r="C181" s="42">
        <v>4424</v>
      </c>
      <c r="D181" s="36">
        <v>201</v>
      </c>
    </row>
    <row r="182" spans="3:4" x14ac:dyDescent="0.3">
      <c r="C182" s="43">
        <v>4438</v>
      </c>
      <c r="D182" s="37">
        <v>246</v>
      </c>
    </row>
    <row r="183" spans="3:4" x14ac:dyDescent="0.3">
      <c r="C183" s="42">
        <v>4480</v>
      </c>
      <c r="D183" s="36">
        <v>357</v>
      </c>
    </row>
    <row r="184" spans="3:4" x14ac:dyDescent="0.3">
      <c r="C184" s="43">
        <v>4487</v>
      </c>
      <c r="D184" s="37">
        <v>111</v>
      </c>
    </row>
    <row r="185" spans="3:4" x14ac:dyDescent="0.3">
      <c r="C185" s="42">
        <v>4487</v>
      </c>
      <c r="D185" s="36">
        <v>333</v>
      </c>
    </row>
    <row r="186" spans="3:4" x14ac:dyDescent="0.3">
      <c r="C186" s="43">
        <v>4585</v>
      </c>
      <c r="D186" s="37">
        <v>240</v>
      </c>
    </row>
    <row r="187" spans="3:4" x14ac:dyDescent="0.3">
      <c r="C187" s="42">
        <v>4592</v>
      </c>
      <c r="D187" s="36">
        <v>324</v>
      </c>
    </row>
    <row r="188" spans="3:4" x14ac:dyDescent="0.3">
      <c r="C188" s="43">
        <v>4606</v>
      </c>
      <c r="D188" s="37">
        <v>63</v>
      </c>
    </row>
    <row r="189" spans="3:4" x14ac:dyDescent="0.3">
      <c r="C189" s="42">
        <v>4683</v>
      </c>
      <c r="D189" s="36">
        <v>30</v>
      </c>
    </row>
    <row r="190" spans="3:4" x14ac:dyDescent="0.3">
      <c r="C190" s="43">
        <v>4725</v>
      </c>
      <c r="D190" s="37">
        <v>174</v>
      </c>
    </row>
    <row r="191" spans="3:4" x14ac:dyDescent="0.3">
      <c r="C191" s="42">
        <v>4753</v>
      </c>
      <c r="D191" s="36">
        <v>300</v>
      </c>
    </row>
    <row r="192" spans="3:4" x14ac:dyDescent="0.3">
      <c r="C192" s="43">
        <v>4753</v>
      </c>
      <c r="D192" s="37">
        <v>246</v>
      </c>
    </row>
    <row r="193" spans="3:4" x14ac:dyDescent="0.3">
      <c r="C193" s="42">
        <v>4760</v>
      </c>
      <c r="D193" s="36">
        <v>69</v>
      </c>
    </row>
    <row r="194" spans="3:4" x14ac:dyDescent="0.3">
      <c r="C194" s="43">
        <v>4781</v>
      </c>
      <c r="D194" s="37">
        <v>123</v>
      </c>
    </row>
    <row r="195" spans="3:4" x14ac:dyDescent="0.3">
      <c r="C195" s="42">
        <v>4802</v>
      </c>
      <c r="D195" s="36">
        <v>36</v>
      </c>
    </row>
    <row r="196" spans="3:4" x14ac:dyDescent="0.3">
      <c r="C196" s="43">
        <v>4858</v>
      </c>
      <c r="D196" s="37">
        <v>279</v>
      </c>
    </row>
    <row r="197" spans="3:4" x14ac:dyDescent="0.3">
      <c r="C197" s="42">
        <v>4935</v>
      </c>
      <c r="D197" s="36">
        <v>126</v>
      </c>
    </row>
    <row r="198" spans="3:4" x14ac:dyDescent="0.3">
      <c r="C198" s="43">
        <v>4949</v>
      </c>
      <c r="D198" s="37">
        <v>189</v>
      </c>
    </row>
    <row r="199" spans="3:4" x14ac:dyDescent="0.3">
      <c r="C199" s="42">
        <v>4956</v>
      </c>
      <c r="D199" s="36">
        <v>171</v>
      </c>
    </row>
    <row r="200" spans="3:4" x14ac:dyDescent="0.3">
      <c r="C200" s="43">
        <v>4970</v>
      </c>
      <c r="D200" s="37">
        <v>156</v>
      </c>
    </row>
    <row r="201" spans="3:4" x14ac:dyDescent="0.3">
      <c r="C201" s="42">
        <v>4991</v>
      </c>
      <c r="D201" s="36">
        <v>12</v>
      </c>
    </row>
    <row r="202" spans="3:4" x14ac:dyDescent="0.3">
      <c r="C202" s="43">
        <v>4991</v>
      </c>
      <c r="D202" s="37">
        <v>9</v>
      </c>
    </row>
    <row r="203" spans="3:4" x14ac:dyDescent="0.3">
      <c r="C203" s="42">
        <v>5012</v>
      </c>
      <c r="D203" s="36">
        <v>210</v>
      </c>
    </row>
    <row r="204" spans="3:4" x14ac:dyDescent="0.3">
      <c r="C204" s="43">
        <v>5019</v>
      </c>
      <c r="D204" s="37">
        <v>156</v>
      </c>
    </row>
    <row r="205" spans="3:4" x14ac:dyDescent="0.3">
      <c r="C205" s="42">
        <v>5019</v>
      </c>
      <c r="D205" s="36">
        <v>150</v>
      </c>
    </row>
    <row r="206" spans="3:4" x14ac:dyDescent="0.3">
      <c r="C206" s="43">
        <v>5075</v>
      </c>
      <c r="D206" s="37">
        <v>21</v>
      </c>
    </row>
    <row r="207" spans="3:4" x14ac:dyDescent="0.3">
      <c r="C207" s="42">
        <v>5194</v>
      </c>
      <c r="D207" s="36">
        <v>288</v>
      </c>
    </row>
    <row r="208" spans="3:4" x14ac:dyDescent="0.3">
      <c r="C208" s="43">
        <v>5236</v>
      </c>
      <c r="D208" s="37">
        <v>51</v>
      </c>
    </row>
    <row r="209" spans="3:4" x14ac:dyDescent="0.3">
      <c r="C209" s="42">
        <v>5306</v>
      </c>
      <c r="D209" s="36">
        <v>0</v>
      </c>
    </row>
    <row r="210" spans="3:4" x14ac:dyDescent="0.3">
      <c r="C210" s="43">
        <v>5355</v>
      </c>
      <c r="D210" s="37">
        <v>204</v>
      </c>
    </row>
    <row r="211" spans="3:4" x14ac:dyDescent="0.3">
      <c r="C211" s="42">
        <v>5439</v>
      </c>
      <c r="D211" s="36">
        <v>30</v>
      </c>
    </row>
    <row r="212" spans="3:4" x14ac:dyDescent="0.3">
      <c r="C212" s="43">
        <v>5474</v>
      </c>
      <c r="D212" s="37">
        <v>168</v>
      </c>
    </row>
    <row r="213" spans="3:4" x14ac:dyDescent="0.3">
      <c r="C213" s="42">
        <v>5551</v>
      </c>
      <c r="D213" s="36">
        <v>252</v>
      </c>
    </row>
    <row r="214" spans="3:4" x14ac:dyDescent="0.3">
      <c r="C214" s="43">
        <v>5586</v>
      </c>
      <c r="D214" s="37">
        <v>525</v>
      </c>
    </row>
    <row r="215" spans="3:4" x14ac:dyDescent="0.3">
      <c r="C215" s="42">
        <v>5670</v>
      </c>
      <c r="D215" s="36">
        <v>297</v>
      </c>
    </row>
    <row r="216" spans="3:4" x14ac:dyDescent="0.3">
      <c r="C216" s="43">
        <v>5677</v>
      </c>
      <c r="D216" s="37">
        <v>258</v>
      </c>
    </row>
    <row r="217" spans="3:4" x14ac:dyDescent="0.3">
      <c r="C217" s="42">
        <v>5775</v>
      </c>
      <c r="D217" s="36">
        <v>42</v>
      </c>
    </row>
    <row r="218" spans="3:4" x14ac:dyDescent="0.3">
      <c r="C218" s="43">
        <v>5817</v>
      </c>
      <c r="D218" s="37">
        <v>12</v>
      </c>
    </row>
    <row r="219" spans="3:4" x14ac:dyDescent="0.3">
      <c r="C219" s="42">
        <v>5915</v>
      </c>
      <c r="D219" s="36">
        <v>3</v>
      </c>
    </row>
    <row r="220" spans="3:4" x14ac:dyDescent="0.3">
      <c r="C220" s="43">
        <v>6027</v>
      </c>
      <c r="D220" s="37">
        <v>144</v>
      </c>
    </row>
    <row r="221" spans="3:4" x14ac:dyDescent="0.3">
      <c r="C221" s="42">
        <v>6048</v>
      </c>
      <c r="D221" s="36">
        <v>27</v>
      </c>
    </row>
    <row r="222" spans="3:4" x14ac:dyDescent="0.3">
      <c r="C222" s="43">
        <v>6111</v>
      </c>
      <c r="D222" s="37">
        <v>3</v>
      </c>
    </row>
    <row r="223" spans="3:4" x14ac:dyDescent="0.3">
      <c r="C223" s="42">
        <v>6118</v>
      </c>
      <c r="D223" s="36">
        <v>9</v>
      </c>
    </row>
    <row r="224" spans="3:4" x14ac:dyDescent="0.3">
      <c r="C224" s="43">
        <v>6118</v>
      </c>
      <c r="D224" s="37">
        <v>174</v>
      </c>
    </row>
    <row r="225" spans="3:4" x14ac:dyDescent="0.3">
      <c r="C225" s="42">
        <v>6125</v>
      </c>
      <c r="D225" s="36">
        <v>102</v>
      </c>
    </row>
    <row r="226" spans="3:4" x14ac:dyDescent="0.3">
      <c r="C226" s="43">
        <v>6132</v>
      </c>
      <c r="D226" s="37">
        <v>93</v>
      </c>
    </row>
    <row r="227" spans="3:4" x14ac:dyDescent="0.3">
      <c r="C227" s="42">
        <v>6146</v>
      </c>
      <c r="D227" s="36">
        <v>63</v>
      </c>
    </row>
    <row r="228" spans="3:4" x14ac:dyDescent="0.3">
      <c r="C228" s="43">
        <v>6279</v>
      </c>
      <c r="D228" s="37">
        <v>45</v>
      </c>
    </row>
    <row r="229" spans="3:4" x14ac:dyDescent="0.3">
      <c r="C229" s="42">
        <v>6279</v>
      </c>
      <c r="D229" s="36">
        <v>237</v>
      </c>
    </row>
    <row r="230" spans="3:4" x14ac:dyDescent="0.3">
      <c r="C230" s="43">
        <v>6300</v>
      </c>
      <c r="D230" s="37">
        <v>42</v>
      </c>
    </row>
    <row r="231" spans="3:4" x14ac:dyDescent="0.3">
      <c r="C231" s="42">
        <v>6314</v>
      </c>
      <c r="D231" s="36">
        <v>15</v>
      </c>
    </row>
    <row r="232" spans="3:4" x14ac:dyDescent="0.3">
      <c r="C232" s="43">
        <v>6370</v>
      </c>
      <c r="D232" s="37">
        <v>30</v>
      </c>
    </row>
    <row r="233" spans="3:4" x14ac:dyDescent="0.3">
      <c r="C233" s="42">
        <v>6391</v>
      </c>
      <c r="D233" s="36">
        <v>48</v>
      </c>
    </row>
    <row r="234" spans="3:4" x14ac:dyDescent="0.3">
      <c r="C234" s="43">
        <v>6398</v>
      </c>
      <c r="D234" s="37">
        <v>102</v>
      </c>
    </row>
    <row r="235" spans="3:4" x14ac:dyDescent="0.3">
      <c r="C235" s="42">
        <v>6433</v>
      </c>
      <c r="D235" s="36">
        <v>78</v>
      </c>
    </row>
    <row r="236" spans="3:4" x14ac:dyDescent="0.3">
      <c r="C236" s="43">
        <v>6454</v>
      </c>
      <c r="D236" s="37">
        <v>54</v>
      </c>
    </row>
    <row r="237" spans="3:4" x14ac:dyDescent="0.3">
      <c r="C237" s="42">
        <v>6580</v>
      </c>
      <c r="D237" s="36">
        <v>183</v>
      </c>
    </row>
    <row r="238" spans="3:4" x14ac:dyDescent="0.3">
      <c r="C238" s="43">
        <v>6608</v>
      </c>
      <c r="D238" s="37">
        <v>225</v>
      </c>
    </row>
    <row r="239" spans="3:4" x14ac:dyDescent="0.3">
      <c r="C239" s="42">
        <v>6657</v>
      </c>
      <c r="D239" s="36">
        <v>303</v>
      </c>
    </row>
    <row r="240" spans="3:4" x14ac:dyDescent="0.3">
      <c r="C240" s="43">
        <v>6657</v>
      </c>
      <c r="D240" s="37">
        <v>276</v>
      </c>
    </row>
    <row r="241" spans="3:4" x14ac:dyDescent="0.3">
      <c r="C241" s="42">
        <v>6706</v>
      </c>
      <c r="D241" s="36">
        <v>459</v>
      </c>
    </row>
    <row r="242" spans="3:4" x14ac:dyDescent="0.3">
      <c r="C242" s="43">
        <v>6734</v>
      </c>
      <c r="D242" s="37">
        <v>123</v>
      </c>
    </row>
    <row r="243" spans="3:4" x14ac:dyDescent="0.3">
      <c r="C243" s="42">
        <v>6748</v>
      </c>
      <c r="D243" s="36">
        <v>48</v>
      </c>
    </row>
    <row r="244" spans="3:4" x14ac:dyDescent="0.3">
      <c r="C244" s="43">
        <v>6755</v>
      </c>
      <c r="D244" s="37">
        <v>252</v>
      </c>
    </row>
    <row r="245" spans="3:4" x14ac:dyDescent="0.3">
      <c r="C245" s="42">
        <v>6818</v>
      </c>
      <c r="D245" s="36">
        <v>6</v>
      </c>
    </row>
    <row r="246" spans="3:4" x14ac:dyDescent="0.3">
      <c r="C246" s="43">
        <v>6832</v>
      </c>
      <c r="D246" s="37">
        <v>27</v>
      </c>
    </row>
    <row r="247" spans="3:4" x14ac:dyDescent="0.3">
      <c r="C247" s="42">
        <v>6853</v>
      </c>
      <c r="D247" s="36">
        <v>372</v>
      </c>
    </row>
    <row r="248" spans="3:4" x14ac:dyDescent="0.3">
      <c r="C248" s="43">
        <v>6860</v>
      </c>
      <c r="D248" s="37">
        <v>126</v>
      </c>
    </row>
    <row r="249" spans="3:4" x14ac:dyDescent="0.3">
      <c r="C249" s="42">
        <v>6909</v>
      </c>
      <c r="D249" s="36">
        <v>81</v>
      </c>
    </row>
    <row r="250" spans="3:4" x14ac:dyDescent="0.3">
      <c r="C250" s="43">
        <v>6986</v>
      </c>
      <c r="D250" s="37">
        <v>21</v>
      </c>
    </row>
    <row r="251" spans="3:4" x14ac:dyDescent="0.3">
      <c r="C251" s="42">
        <v>7021</v>
      </c>
      <c r="D251" s="36">
        <v>183</v>
      </c>
    </row>
    <row r="252" spans="3:4" x14ac:dyDescent="0.3">
      <c r="C252" s="43">
        <v>7189</v>
      </c>
      <c r="D252" s="37">
        <v>54</v>
      </c>
    </row>
    <row r="253" spans="3:4" x14ac:dyDescent="0.3">
      <c r="C253" s="42">
        <v>7259</v>
      </c>
      <c r="D253" s="36">
        <v>276</v>
      </c>
    </row>
    <row r="254" spans="3:4" x14ac:dyDescent="0.3">
      <c r="C254" s="43">
        <v>7273</v>
      </c>
      <c r="D254" s="37">
        <v>96</v>
      </c>
    </row>
    <row r="255" spans="3:4" x14ac:dyDescent="0.3">
      <c r="C255" s="42">
        <v>7280</v>
      </c>
      <c r="D255" s="36">
        <v>201</v>
      </c>
    </row>
    <row r="256" spans="3:4" x14ac:dyDescent="0.3">
      <c r="C256" s="43">
        <v>7308</v>
      </c>
      <c r="D256" s="37">
        <v>327</v>
      </c>
    </row>
    <row r="257" spans="3:4" x14ac:dyDescent="0.3">
      <c r="C257" s="42">
        <v>7322</v>
      </c>
      <c r="D257" s="36">
        <v>36</v>
      </c>
    </row>
    <row r="258" spans="3:4" x14ac:dyDescent="0.3">
      <c r="C258" s="43">
        <v>7455</v>
      </c>
      <c r="D258" s="37">
        <v>216</v>
      </c>
    </row>
    <row r="259" spans="3:4" x14ac:dyDescent="0.3">
      <c r="C259" s="42">
        <v>7483</v>
      </c>
      <c r="D259" s="36">
        <v>45</v>
      </c>
    </row>
    <row r="260" spans="3:4" x14ac:dyDescent="0.3">
      <c r="C260" s="43">
        <v>7511</v>
      </c>
      <c r="D260" s="37">
        <v>120</v>
      </c>
    </row>
    <row r="261" spans="3:4" x14ac:dyDescent="0.3">
      <c r="C261" s="42">
        <v>7651</v>
      </c>
      <c r="D261" s="36">
        <v>213</v>
      </c>
    </row>
    <row r="262" spans="3:4" x14ac:dyDescent="0.3">
      <c r="C262" s="43">
        <v>7693</v>
      </c>
      <c r="D262" s="37">
        <v>87</v>
      </c>
    </row>
    <row r="263" spans="3:4" x14ac:dyDescent="0.3">
      <c r="C263" s="42">
        <v>7693</v>
      </c>
      <c r="D263" s="36">
        <v>21</v>
      </c>
    </row>
    <row r="264" spans="3:4" x14ac:dyDescent="0.3">
      <c r="C264" s="43">
        <v>7777</v>
      </c>
      <c r="D264" s="37">
        <v>504</v>
      </c>
    </row>
    <row r="265" spans="3:4" x14ac:dyDescent="0.3">
      <c r="C265" s="42">
        <v>7777</v>
      </c>
      <c r="D265" s="36">
        <v>39</v>
      </c>
    </row>
    <row r="266" spans="3:4" x14ac:dyDescent="0.3">
      <c r="C266" s="43">
        <v>7812</v>
      </c>
      <c r="D266" s="37">
        <v>81</v>
      </c>
    </row>
    <row r="267" spans="3:4" x14ac:dyDescent="0.3">
      <c r="C267" s="42">
        <v>7833</v>
      </c>
      <c r="D267" s="36">
        <v>243</v>
      </c>
    </row>
    <row r="268" spans="3:4" x14ac:dyDescent="0.3">
      <c r="C268" s="43">
        <v>7847</v>
      </c>
      <c r="D268" s="37">
        <v>174</v>
      </c>
    </row>
    <row r="269" spans="3:4" x14ac:dyDescent="0.3">
      <c r="C269" s="42">
        <v>8008</v>
      </c>
      <c r="D269" s="36">
        <v>456</v>
      </c>
    </row>
    <row r="270" spans="3:4" x14ac:dyDescent="0.3">
      <c r="C270" s="43">
        <v>8155</v>
      </c>
      <c r="D270" s="37">
        <v>90</v>
      </c>
    </row>
    <row r="271" spans="3:4" x14ac:dyDescent="0.3">
      <c r="C271" s="42">
        <v>8211</v>
      </c>
      <c r="D271" s="36">
        <v>75</v>
      </c>
    </row>
    <row r="272" spans="3:4" x14ac:dyDescent="0.3">
      <c r="C272" s="43">
        <v>8435</v>
      </c>
      <c r="D272" s="37">
        <v>42</v>
      </c>
    </row>
    <row r="273" spans="3:4" x14ac:dyDescent="0.3">
      <c r="C273" s="42">
        <v>8463</v>
      </c>
      <c r="D273" s="36">
        <v>492</v>
      </c>
    </row>
    <row r="274" spans="3:4" x14ac:dyDescent="0.3">
      <c r="C274" s="43">
        <v>8813</v>
      </c>
      <c r="D274" s="37">
        <v>21</v>
      </c>
    </row>
    <row r="275" spans="3:4" x14ac:dyDescent="0.3">
      <c r="C275" s="42">
        <v>8841</v>
      </c>
      <c r="D275" s="36">
        <v>303</v>
      </c>
    </row>
    <row r="276" spans="3:4" x14ac:dyDescent="0.3">
      <c r="C276" s="43">
        <v>8862</v>
      </c>
      <c r="D276" s="37">
        <v>189</v>
      </c>
    </row>
    <row r="277" spans="3:4" x14ac:dyDescent="0.3">
      <c r="C277" s="42">
        <v>8869</v>
      </c>
      <c r="D277" s="36">
        <v>432</v>
      </c>
    </row>
    <row r="278" spans="3:4" x14ac:dyDescent="0.3">
      <c r="C278" s="43">
        <v>8890</v>
      </c>
      <c r="D278" s="37">
        <v>210</v>
      </c>
    </row>
    <row r="279" spans="3:4" x14ac:dyDescent="0.3">
      <c r="C279" s="42">
        <v>9002</v>
      </c>
      <c r="D279" s="36">
        <v>72</v>
      </c>
    </row>
    <row r="280" spans="3:4" x14ac:dyDescent="0.3">
      <c r="C280" s="43">
        <v>9051</v>
      </c>
      <c r="D280" s="37">
        <v>57</v>
      </c>
    </row>
    <row r="281" spans="3:4" x14ac:dyDescent="0.3">
      <c r="C281" s="42">
        <v>9198</v>
      </c>
      <c r="D281" s="36">
        <v>36</v>
      </c>
    </row>
    <row r="282" spans="3:4" x14ac:dyDescent="0.3">
      <c r="C282" s="43">
        <v>9443</v>
      </c>
      <c r="D282" s="37">
        <v>162</v>
      </c>
    </row>
    <row r="283" spans="3:4" x14ac:dyDescent="0.3">
      <c r="C283" s="42">
        <v>9506</v>
      </c>
      <c r="D283" s="36">
        <v>87</v>
      </c>
    </row>
    <row r="284" spans="3:4" x14ac:dyDescent="0.3">
      <c r="C284" s="43">
        <v>9632</v>
      </c>
      <c r="D284" s="37">
        <v>288</v>
      </c>
    </row>
    <row r="285" spans="3:4" x14ac:dyDescent="0.3">
      <c r="C285" s="42">
        <v>9660</v>
      </c>
      <c r="D285" s="36">
        <v>27</v>
      </c>
    </row>
    <row r="286" spans="3:4" x14ac:dyDescent="0.3">
      <c r="C286" s="43">
        <v>9709</v>
      </c>
      <c r="D286" s="37">
        <v>30</v>
      </c>
    </row>
    <row r="287" spans="3:4" x14ac:dyDescent="0.3">
      <c r="C287" s="42">
        <v>9772</v>
      </c>
      <c r="D287" s="36">
        <v>90</v>
      </c>
    </row>
    <row r="288" spans="3:4" x14ac:dyDescent="0.3">
      <c r="C288" s="43">
        <v>9835</v>
      </c>
      <c r="D288" s="37">
        <v>207</v>
      </c>
    </row>
    <row r="289" spans="3:4" x14ac:dyDescent="0.3">
      <c r="C289" s="42">
        <v>9926</v>
      </c>
      <c r="D289" s="36">
        <v>201</v>
      </c>
    </row>
    <row r="290" spans="3:4" x14ac:dyDescent="0.3">
      <c r="C290" s="43">
        <v>10073</v>
      </c>
      <c r="D290" s="37">
        <v>120</v>
      </c>
    </row>
    <row r="291" spans="3:4" x14ac:dyDescent="0.3">
      <c r="C291" s="42">
        <v>10129</v>
      </c>
      <c r="D291" s="36">
        <v>312</v>
      </c>
    </row>
    <row r="292" spans="3:4" x14ac:dyDescent="0.3">
      <c r="C292" s="43">
        <v>10304</v>
      </c>
      <c r="D292" s="37">
        <v>84</v>
      </c>
    </row>
    <row r="293" spans="3:4" x14ac:dyDescent="0.3">
      <c r="C293" s="42">
        <v>10311</v>
      </c>
      <c r="D293" s="36">
        <v>231</v>
      </c>
    </row>
    <row r="294" spans="3:4" x14ac:dyDescent="0.3">
      <c r="C294" s="43">
        <v>11417</v>
      </c>
      <c r="D294" s="37">
        <v>21</v>
      </c>
    </row>
    <row r="295" spans="3:4" x14ac:dyDescent="0.3">
      <c r="C295" s="42">
        <v>11522</v>
      </c>
      <c r="D295" s="36">
        <v>204</v>
      </c>
    </row>
    <row r="296" spans="3:4" x14ac:dyDescent="0.3">
      <c r="C296" s="43">
        <v>11571</v>
      </c>
      <c r="D296" s="37">
        <v>138</v>
      </c>
    </row>
    <row r="297" spans="3:4" x14ac:dyDescent="0.3">
      <c r="C297" s="42">
        <v>12348</v>
      </c>
      <c r="D297" s="36">
        <v>234</v>
      </c>
    </row>
    <row r="298" spans="3:4" x14ac:dyDescent="0.3">
      <c r="C298" s="43">
        <v>12950</v>
      </c>
      <c r="D298" s="37">
        <v>30</v>
      </c>
    </row>
    <row r="299" spans="3:4" x14ac:dyDescent="0.3">
      <c r="C299" s="42">
        <v>13391</v>
      </c>
      <c r="D299" s="36">
        <v>201</v>
      </c>
    </row>
    <row r="300" spans="3:4" x14ac:dyDescent="0.3">
      <c r="C300" s="43">
        <v>14329</v>
      </c>
      <c r="D300" s="37">
        <v>150</v>
      </c>
    </row>
    <row r="301" spans="3:4" x14ac:dyDescent="0.3">
      <c r="C301" s="42">
        <v>15610</v>
      </c>
      <c r="D301" s="36">
        <v>339</v>
      </c>
    </row>
    <row r="302" spans="3:4" x14ac:dyDescent="0.3">
      <c r="C302" s="43">
        <v>16184</v>
      </c>
      <c r="D302" s="37">
        <v>39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0131-8CFA-43FF-BD5E-D348E6F59099}">
  <dimension ref="C5:H18"/>
  <sheetViews>
    <sheetView workbookViewId="0">
      <selection activeCell="K20" sqref="K20:L20"/>
    </sheetView>
  </sheetViews>
  <sheetFormatPr defaultRowHeight="14.4" x14ac:dyDescent="0.3"/>
  <cols>
    <col min="3" max="3" width="15.5546875" bestFit="1" customWidth="1"/>
    <col min="4" max="4" width="14.44140625" bestFit="1" customWidth="1"/>
    <col min="5" max="5" width="8.88671875" customWidth="1"/>
    <col min="7" max="7" width="15.5546875" bestFit="1" customWidth="1"/>
    <col min="8" max="8" width="14.44140625" bestFit="1" customWidth="1"/>
  </cols>
  <sheetData>
    <row r="5" spans="3:8" x14ac:dyDescent="0.3">
      <c r="C5" s="16" t="s">
        <v>80</v>
      </c>
      <c r="D5" t="s">
        <v>56</v>
      </c>
      <c r="G5" s="16" t="s">
        <v>81</v>
      </c>
      <c r="H5" t="s">
        <v>56</v>
      </c>
    </row>
    <row r="6" spans="3:8" x14ac:dyDescent="0.3">
      <c r="C6" s="17" t="s">
        <v>38</v>
      </c>
      <c r="D6" s="58">
        <v>6069</v>
      </c>
      <c r="G6" s="17" t="s">
        <v>38</v>
      </c>
      <c r="H6" s="58">
        <v>25221</v>
      </c>
    </row>
    <row r="7" spans="3:8" x14ac:dyDescent="0.3">
      <c r="C7" s="18" t="s">
        <v>41</v>
      </c>
      <c r="D7" s="58">
        <v>6069</v>
      </c>
      <c r="G7" s="18" t="s">
        <v>5</v>
      </c>
      <c r="H7" s="58">
        <v>25221</v>
      </c>
    </row>
    <row r="8" spans="3:8" x14ac:dyDescent="0.3">
      <c r="C8" s="17" t="s">
        <v>36</v>
      </c>
      <c r="D8" s="58">
        <v>5019</v>
      </c>
      <c r="G8" s="17" t="s">
        <v>36</v>
      </c>
      <c r="H8" s="58">
        <v>39620</v>
      </c>
    </row>
    <row r="9" spans="3:8" x14ac:dyDescent="0.3">
      <c r="C9" s="18" t="s">
        <v>8</v>
      </c>
      <c r="D9" s="58">
        <v>5019</v>
      </c>
      <c r="G9" s="18" t="s">
        <v>5</v>
      </c>
      <c r="H9" s="58">
        <v>39620</v>
      </c>
    </row>
    <row r="10" spans="3:8" x14ac:dyDescent="0.3">
      <c r="C10" s="17" t="s">
        <v>34</v>
      </c>
      <c r="D10" s="58">
        <v>5516</v>
      </c>
      <c r="G10" s="17" t="s">
        <v>34</v>
      </c>
      <c r="H10" s="58">
        <v>41559</v>
      </c>
    </row>
    <row r="11" spans="3:8" x14ac:dyDescent="0.3">
      <c r="C11" s="18" t="s">
        <v>8</v>
      </c>
      <c r="D11" s="58">
        <v>5516</v>
      </c>
      <c r="G11" s="18" t="s">
        <v>5</v>
      </c>
      <c r="H11" s="58">
        <v>41559</v>
      </c>
    </row>
    <row r="12" spans="3:8" x14ac:dyDescent="0.3">
      <c r="C12" s="17" t="s">
        <v>37</v>
      </c>
      <c r="D12" s="58">
        <v>7987</v>
      </c>
      <c r="G12" s="17" t="s">
        <v>37</v>
      </c>
      <c r="H12" s="58">
        <v>43568</v>
      </c>
    </row>
    <row r="13" spans="3:8" x14ac:dyDescent="0.3">
      <c r="C13" s="18" t="s">
        <v>10</v>
      </c>
      <c r="D13" s="58">
        <v>7987</v>
      </c>
      <c r="G13" s="18" t="s">
        <v>7</v>
      </c>
      <c r="H13" s="58">
        <v>43568</v>
      </c>
    </row>
    <row r="14" spans="3:8" x14ac:dyDescent="0.3">
      <c r="C14" s="17" t="s">
        <v>39</v>
      </c>
      <c r="D14" s="58">
        <v>3976</v>
      </c>
      <c r="G14" s="17" t="s">
        <v>39</v>
      </c>
      <c r="H14" s="58">
        <v>45752</v>
      </c>
    </row>
    <row r="15" spans="3:8" x14ac:dyDescent="0.3">
      <c r="C15" s="18" t="s">
        <v>41</v>
      </c>
      <c r="D15" s="58">
        <v>3976</v>
      </c>
      <c r="G15" s="18" t="s">
        <v>2</v>
      </c>
      <c r="H15" s="58">
        <v>45752</v>
      </c>
    </row>
    <row r="16" spans="3:8" x14ac:dyDescent="0.3">
      <c r="C16" s="17" t="s">
        <v>35</v>
      </c>
      <c r="D16" s="58">
        <v>2142</v>
      </c>
      <c r="G16" s="17" t="s">
        <v>35</v>
      </c>
      <c r="H16" s="58">
        <v>38325</v>
      </c>
    </row>
    <row r="17" spans="3:8" x14ac:dyDescent="0.3">
      <c r="C17" s="18" t="s">
        <v>2</v>
      </c>
      <c r="D17" s="58">
        <v>2142</v>
      </c>
      <c r="G17" s="18" t="s">
        <v>40</v>
      </c>
      <c r="H17" s="58">
        <v>38325</v>
      </c>
    </row>
    <row r="18" spans="3:8" x14ac:dyDescent="0.3">
      <c r="C18" s="17" t="s">
        <v>55</v>
      </c>
      <c r="D18" s="58">
        <v>30709</v>
      </c>
      <c r="G18" s="17" t="s">
        <v>55</v>
      </c>
      <c r="H18" s="58">
        <v>234045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34765-3A4F-4AB1-AC3F-43E261B2BC99}">
  <dimension ref="I4:J26"/>
  <sheetViews>
    <sheetView showGridLines="0" workbookViewId="0">
      <selection activeCell="K9" sqref="K9"/>
    </sheetView>
  </sheetViews>
  <sheetFormatPr defaultRowHeight="14.4" x14ac:dyDescent="0.3"/>
  <cols>
    <col min="9" max="9" width="25.6640625" customWidth="1"/>
    <col min="10" max="10" width="17.6640625" customWidth="1"/>
    <col min="11" max="11" width="53.77734375" customWidth="1"/>
  </cols>
  <sheetData>
    <row r="4" spans="9:10" x14ac:dyDescent="0.3">
      <c r="I4" s="20" t="s">
        <v>76</v>
      </c>
      <c r="J4" s="20" t="s">
        <v>61</v>
      </c>
    </row>
    <row r="5" spans="9:10" x14ac:dyDescent="0.3">
      <c r="I5" s="20" t="s">
        <v>29</v>
      </c>
      <c r="J5" s="47">
        <v>36700.839999999997</v>
      </c>
    </row>
    <row r="6" spans="9:10" x14ac:dyDescent="0.3">
      <c r="I6" s="20" t="s">
        <v>16</v>
      </c>
      <c r="J6" s="47">
        <v>43177.340000000004</v>
      </c>
    </row>
    <row r="7" spans="9:10" x14ac:dyDescent="0.3">
      <c r="I7" s="20" t="s">
        <v>30</v>
      </c>
      <c r="J7" s="47">
        <v>25899.019999999997</v>
      </c>
    </row>
    <row r="8" spans="9:10" x14ac:dyDescent="0.3">
      <c r="I8" s="20" t="s">
        <v>13</v>
      </c>
      <c r="J8" s="47">
        <v>29721.27</v>
      </c>
    </row>
    <row r="9" spans="9:10" x14ac:dyDescent="0.3">
      <c r="I9" s="20" t="s">
        <v>26</v>
      </c>
      <c r="J9" s="47">
        <v>58277.799999999996</v>
      </c>
    </row>
    <row r="10" spans="9:10" x14ac:dyDescent="0.3">
      <c r="I10" s="20" t="s">
        <v>25</v>
      </c>
      <c r="J10" s="47">
        <v>29678.1</v>
      </c>
    </row>
    <row r="11" spans="9:10" x14ac:dyDescent="0.3">
      <c r="I11" s="20" t="s">
        <v>22</v>
      </c>
      <c r="J11" s="47">
        <v>46234.960000000006</v>
      </c>
    </row>
    <row r="12" spans="9:10" x14ac:dyDescent="0.3">
      <c r="I12" s="20" t="s">
        <v>31</v>
      </c>
      <c r="J12" s="47">
        <v>29518.43</v>
      </c>
    </row>
    <row r="13" spans="9:10" x14ac:dyDescent="0.3">
      <c r="I13" s="20" t="s">
        <v>17</v>
      </c>
      <c r="J13" s="47">
        <v>56471.59</v>
      </c>
    </row>
    <row r="14" spans="9:10" x14ac:dyDescent="0.3">
      <c r="I14" s="20" t="s">
        <v>4</v>
      </c>
      <c r="J14" s="47">
        <v>14946.919999999998</v>
      </c>
    </row>
    <row r="15" spans="9:10" x14ac:dyDescent="0.3">
      <c r="I15" s="20" t="s">
        <v>19</v>
      </c>
      <c r="J15" s="47">
        <v>29800.16</v>
      </c>
    </row>
    <row r="16" spans="9:10" x14ac:dyDescent="0.3">
      <c r="I16" s="20" t="s">
        <v>21</v>
      </c>
      <c r="J16" s="47">
        <v>26000</v>
      </c>
    </row>
    <row r="17" spans="9:10" x14ac:dyDescent="0.3">
      <c r="I17" s="20" t="s">
        <v>32</v>
      </c>
      <c r="J17" s="47">
        <v>52063.35</v>
      </c>
    </row>
    <row r="18" spans="9:10" x14ac:dyDescent="0.3">
      <c r="I18" s="20" t="s">
        <v>33</v>
      </c>
      <c r="J18" s="47">
        <v>46226.02</v>
      </c>
    </row>
    <row r="19" spans="9:10" x14ac:dyDescent="0.3">
      <c r="I19" s="20" t="s">
        <v>18</v>
      </c>
      <c r="J19" s="47">
        <v>40814.559999999998</v>
      </c>
    </row>
    <row r="20" spans="9:10" x14ac:dyDescent="0.3">
      <c r="I20" s="20" t="s">
        <v>24</v>
      </c>
      <c r="J20" s="47">
        <v>30189.32</v>
      </c>
    </row>
    <row r="21" spans="9:10" x14ac:dyDescent="0.3">
      <c r="I21" s="20" t="s">
        <v>23</v>
      </c>
      <c r="J21" s="47">
        <v>44884.12</v>
      </c>
    </row>
    <row r="22" spans="9:10" x14ac:dyDescent="0.3">
      <c r="I22" s="20" t="s">
        <v>15</v>
      </c>
      <c r="J22" s="47">
        <v>50988.91</v>
      </c>
    </row>
    <row r="23" spans="9:10" x14ac:dyDescent="0.3">
      <c r="I23" s="20" t="s">
        <v>27</v>
      </c>
      <c r="J23" s="47">
        <v>19572.14</v>
      </c>
    </row>
    <row r="24" spans="9:10" x14ac:dyDescent="0.3">
      <c r="I24" s="20" t="s">
        <v>28</v>
      </c>
      <c r="J24" s="47">
        <v>39084.339999999997</v>
      </c>
    </row>
    <row r="25" spans="9:10" x14ac:dyDescent="0.3">
      <c r="I25" s="20" t="s">
        <v>14</v>
      </c>
      <c r="J25" s="47">
        <v>19525.599999999999</v>
      </c>
    </row>
    <row r="26" spans="9:10" x14ac:dyDescent="0.3">
      <c r="I26" s="20" t="s">
        <v>20</v>
      </c>
      <c r="J26" s="47">
        <v>31390.480000000003</v>
      </c>
    </row>
  </sheetData>
  <conditionalFormatting sqref="J4:J26">
    <cfRule type="dataBar" priority="1">
      <dataBar>
        <cfvo type="min"/>
        <cfvo type="max"/>
        <color rgb="FF638EC6"/>
      </dataBar>
      <extLst>
        <ext xmlns:x14="http://schemas.microsoft.com/office/spreadsheetml/2009/9/main" uri="{B025F937-C7B1-47D3-B67F-A62EFF666E3E}">
          <x14:id>{48FFEED7-AE99-423B-9559-8DC45C3050B4}</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48FFEED7-AE99-423B-9559-8DC45C3050B4}">
            <x14:dataBar minLength="0" maxLength="100" border="1" negativeBarBorderColorSameAsPositive="0">
              <x14:cfvo type="autoMin"/>
              <x14:cfvo type="autoMax"/>
              <x14:borderColor rgb="FF638EC6"/>
              <x14:negativeFillColor rgb="FFFF0000"/>
              <x14:negativeBorderColor rgb="FFFF0000"/>
              <x14:axisColor rgb="FF000000"/>
            </x14:dataBar>
          </x14:cfRule>
          <xm:sqref>J4:J26</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3011F-4BF6-4559-8120-32FDF546A1EC}">
  <dimension ref="C4:U21"/>
  <sheetViews>
    <sheetView showGridLines="0" tabSelected="1" workbookViewId="0">
      <selection activeCell="D4" sqref="D4"/>
    </sheetView>
  </sheetViews>
  <sheetFormatPr defaultRowHeight="14.4" x14ac:dyDescent="0.3"/>
  <cols>
    <col min="3" max="3" width="14.88671875" customWidth="1"/>
    <col min="4" max="4" width="13.33203125" customWidth="1"/>
    <col min="9" max="9" width="14.109375" bestFit="1" customWidth="1"/>
    <col min="10" max="10" width="8.88671875" customWidth="1"/>
    <col min="13" max="13" width="8.88671875" customWidth="1"/>
    <col min="21" max="21" width="0" hidden="1" customWidth="1"/>
  </cols>
  <sheetData>
    <row r="4" spans="3:21" x14ac:dyDescent="0.3">
      <c r="C4" t="s">
        <v>85</v>
      </c>
      <c r="D4" s="48" t="s">
        <v>39</v>
      </c>
      <c r="U4" t="str" cm="1">
        <f t="array" ref="U4:U9">_xlfn.UNIQUE(data[Geography])</f>
        <v>UK</v>
      </c>
    </row>
    <row r="5" spans="3:21" x14ac:dyDescent="0.3">
      <c r="U5" t="str">
        <v>New Zealand</v>
      </c>
    </row>
    <row r="6" spans="3:21" x14ac:dyDescent="0.3">
      <c r="U6" t="str">
        <v>Australia</v>
      </c>
    </row>
    <row r="7" spans="3:21" ht="20.399999999999999" thickBot="1" x14ac:dyDescent="0.45">
      <c r="C7" s="56" t="s">
        <v>86</v>
      </c>
      <c r="D7" s="56"/>
      <c r="I7" s="56" t="s">
        <v>93</v>
      </c>
      <c r="J7" s="56"/>
      <c r="U7" t="str">
        <v>USA</v>
      </c>
    </row>
    <row r="8" spans="3:21" ht="15" thickTop="1" x14ac:dyDescent="0.3">
      <c r="U8" t="str">
        <v>Canada</v>
      </c>
    </row>
    <row r="9" spans="3:21" x14ac:dyDescent="0.3">
      <c r="C9" s="57" t="s">
        <v>87</v>
      </c>
      <c r="D9" s="57"/>
      <c r="F9" s="53">
        <f>COUNTIFS(data[Geography],D4)</f>
        <v>40</v>
      </c>
      <c r="U9" t="str">
        <v>India</v>
      </c>
    </row>
    <row r="11" spans="3:21" x14ac:dyDescent="0.3">
      <c r="I11" s="50"/>
      <c r="J11" s="50"/>
      <c r="K11" s="50" t="s">
        <v>1</v>
      </c>
      <c r="L11" s="49" t="s">
        <v>74</v>
      </c>
      <c r="M11" s="50" t="s">
        <v>94</v>
      </c>
    </row>
    <row r="12" spans="3:21" ht="15" thickBot="1" x14ac:dyDescent="0.35">
      <c r="C12" s="49"/>
      <c r="D12" s="49" t="s">
        <v>91</v>
      </c>
      <c r="E12" s="49" t="s">
        <v>92</v>
      </c>
      <c r="I12" s="52" t="str" cm="1">
        <f t="array" ref="I12:I21">_xlfn.UNIQUE(data[Sales Person])</f>
        <v>Ram Mahesh</v>
      </c>
      <c r="J12" s="52"/>
      <c r="K12" s="51">
        <f>SUMIFS(data[Amount],data[Sales Person],I12,data[Geography],D4)</f>
        <v>21063</v>
      </c>
      <c r="L12" s="51">
        <f>SUMIFS(data[Units],data[Sales Person],I12,data[Geography],D4)</f>
        <v>444</v>
      </c>
      <c r="M12" s="51">
        <f t="shared" ref="M12:M21" si="0">IF(K12&gt;12000,1,-1)</f>
        <v>1</v>
      </c>
    </row>
    <row r="13" spans="3:21" ht="15" thickBot="1" x14ac:dyDescent="0.35">
      <c r="C13" s="51" t="s">
        <v>88</v>
      </c>
      <c r="D13" s="51">
        <f>SUMIFS(data[Amount],data[Geography],D4)</f>
        <v>173530</v>
      </c>
      <c r="E13" s="51">
        <f>AVERAGEIFS(data[Amount],data[Geography],D4)</f>
        <v>4338.25</v>
      </c>
      <c r="I13" s="52" t="str">
        <v>Gunar Cockshoot</v>
      </c>
      <c r="J13" s="52"/>
      <c r="K13" s="51">
        <f>SUMIFS(data[Amount],data[Sales Person],I13,data[Geography],D4)</f>
        <v>10269</v>
      </c>
      <c r="L13" s="51">
        <f>SUMIFS(data[Units],data[Sales Person],I13,data[Geography],D4)</f>
        <v>492</v>
      </c>
      <c r="M13" s="51">
        <f t="shared" si="0"/>
        <v>-1</v>
      </c>
    </row>
    <row r="14" spans="3:21" ht="15" thickBot="1" x14ac:dyDescent="0.35">
      <c r="C14" s="51" t="s">
        <v>89</v>
      </c>
      <c r="D14" s="51">
        <f>SUMIFS(data[Profits],data[Geography],D4)</f>
        <v>119591.47</v>
      </c>
      <c r="E14" s="51">
        <f>AVERAGEIFS(data[Profits],data[Geography],D4)</f>
        <v>2989.7867500000002</v>
      </c>
      <c r="I14" s="52" t="str">
        <v>Brien Boise</v>
      </c>
      <c r="J14" s="52"/>
      <c r="K14" s="51">
        <f>SUMIFS(data[Amount],data[Sales Person],I14,data[Geography],D4)</f>
        <v>27132</v>
      </c>
      <c r="L14" s="51">
        <f>SUMIFS(data[Units],data[Sales Person],I14,data[Geography],D4)</f>
        <v>447</v>
      </c>
      <c r="M14" s="51">
        <f t="shared" si="0"/>
        <v>1</v>
      </c>
    </row>
    <row r="15" spans="3:21" ht="15" thickBot="1" x14ac:dyDescent="0.35">
      <c r="C15" s="51" t="s">
        <v>90</v>
      </c>
      <c r="D15" s="51">
        <f>SUMIFS(data[Units],data[Geography],D4)</f>
        <v>5745</v>
      </c>
      <c r="E15" s="51">
        <f>AVERAGEIFS(data[Units],data[Geography],D4)</f>
        <v>143.625</v>
      </c>
      <c r="I15" s="52" t="str">
        <v>Barr Faughny</v>
      </c>
      <c r="J15" s="52"/>
      <c r="K15" s="51">
        <f>SUMIFS(data[Amount],data[Sales Person],I15,data[Geography],D4)</f>
        <v>45752</v>
      </c>
      <c r="L15" s="51">
        <f>SUMIFS(data[Units],data[Sales Person],I15,data[Geography],D4)</f>
        <v>1518</v>
      </c>
      <c r="M15" s="51">
        <f t="shared" si="0"/>
        <v>1</v>
      </c>
    </row>
    <row r="16" spans="3:21" ht="15" thickBot="1" x14ac:dyDescent="0.35">
      <c r="C16" s="51" t="s">
        <v>59</v>
      </c>
      <c r="D16" s="51">
        <f>SUMIFS(data[[Total Cost ]],data[Geography],D4)</f>
        <v>53938.530000000013</v>
      </c>
      <c r="E16" s="51">
        <f>AVERAGEIFS(data[[Total Cost ]],data[Geography],D4)</f>
        <v>1348.4632500000002</v>
      </c>
      <c r="I16" s="52" t="str">
        <v>Oby Sorrel</v>
      </c>
      <c r="J16" s="52"/>
      <c r="K16" s="51">
        <f>SUMIFS(data[Amount],data[Sales Person],I16,data[Geography],D4)</f>
        <v>17808</v>
      </c>
      <c r="L16" s="51">
        <f>SUMIFS(data[Units],data[Sales Person],I16,data[Geography],D4)</f>
        <v>309</v>
      </c>
      <c r="M16" s="51">
        <f t="shared" si="0"/>
        <v>1</v>
      </c>
    </row>
    <row r="17" spans="9:13" ht="15" thickBot="1" x14ac:dyDescent="0.35">
      <c r="I17" s="52" t="str">
        <v>Husein Augar</v>
      </c>
      <c r="J17" s="52"/>
      <c r="K17" s="51">
        <f>SUMIFS(data[Amount],data[Sales Person],I17,data[Geography],D4)</f>
        <v>9751</v>
      </c>
      <c r="L17" s="51">
        <f>SUMIFS(data[Units],data[Sales Person],I17,data[Geography],D4)</f>
        <v>582</v>
      </c>
      <c r="M17" s="51">
        <f t="shared" si="0"/>
        <v>-1</v>
      </c>
    </row>
    <row r="18" spans="9:13" ht="15" thickBot="1" x14ac:dyDescent="0.35">
      <c r="I18" s="52" t="str">
        <v>Carla Molina</v>
      </c>
      <c r="J18" s="52"/>
      <c r="K18" s="51">
        <f>SUMIFS(data[Amount],data[Sales Person],I18,data[Geography],D4)</f>
        <v>3976</v>
      </c>
      <c r="L18" s="51">
        <f>SUMIFS(data[Units],data[Sales Person],I18,data[Geography],D4)</f>
        <v>72</v>
      </c>
      <c r="M18" s="51">
        <f t="shared" si="0"/>
        <v>-1</v>
      </c>
    </row>
    <row r="19" spans="9:13" ht="15" thickBot="1" x14ac:dyDescent="0.35">
      <c r="I19" s="52" t="str">
        <v>Gigi Bohling</v>
      </c>
      <c r="J19" s="52"/>
      <c r="K19" s="51">
        <f>SUMIFS(data[Amount],data[Sales Person],I19,data[Geography],D4)</f>
        <v>16548</v>
      </c>
      <c r="L19" s="51">
        <f>SUMIFS(data[Units],data[Sales Person],I19,data[Geography],D4)</f>
        <v>552</v>
      </c>
      <c r="M19" s="51">
        <f t="shared" si="0"/>
        <v>1</v>
      </c>
    </row>
    <row r="20" spans="9:13" ht="15" thickBot="1" x14ac:dyDescent="0.35">
      <c r="I20" s="52" t="str">
        <v>Ches Bonnell</v>
      </c>
      <c r="J20" s="52"/>
      <c r="K20" s="51">
        <f>SUMIFS(data[Amount],data[Sales Person],I20,data[Geography],D4)</f>
        <v>5404</v>
      </c>
      <c r="L20" s="51">
        <f>SUMIFS(data[Units],data[Sales Person],I20,data[Geography],D4)</f>
        <v>444</v>
      </c>
      <c r="M20" s="51">
        <f t="shared" si="0"/>
        <v>-1</v>
      </c>
    </row>
    <row r="21" spans="9:13" ht="15" thickBot="1" x14ac:dyDescent="0.35">
      <c r="I21" s="52" t="str">
        <v>Curtice Advani</v>
      </c>
      <c r="J21" s="52"/>
      <c r="K21" s="51">
        <f>SUMIFS(data[Amount],data[Sales Person],I21,data[Geography],D4)</f>
        <v>15827</v>
      </c>
      <c r="L21" s="51">
        <f>SUMIFS(data[Units],data[Sales Person],I21,data[Geography],D4)</f>
        <v>885</v>
      </c>
      <c r="M21" s="51">
        <f t="shared" si="0"/>
        <v>1</v>
      </c>
    </row>
  </sheetData>
  <mergeCells count="3">
    <mergeCell ref="C7:D7"/>
    <mergeCell ref="I7:J7"/>
    <mergeCell ref="C9:D9"/>
  </mergeCells>
  <conditionalFormatting sqref="M12:M21">
    <cfRule type="iconSet" priority="1">
      <iconSet iconSet="3Symbols" showValue="0">
        <cfvo type="percent" val="0"/>
        <cfvo type="percent" val="33"/>
        <cfvo type="percent" val="67"/>
      </iconSet>
    </cfRule>
  </conditionalFormatting>
  <dataValidations disablePrompts="1" count="1">
    <dataValidation type="list" allowBlank="1" showInputMessage="1" showErrorMessage="1" sqref="D4" xr:uid="{ABEAD91B-D89B-442A-A4E2-A2463CDFB36C}">
      <formula1>$U$4:$U$9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6C2E7-7490-437C-81FB-58D271C9B1F5}">
  <dimension ref="C4:I27"/>
  <sheetViews>
    <sheetView topLeftCell="A2" workbookViewId="0">
      <selection activeCell="F4" sqref="F4"/>
    </sheetView>
  </sheetViews>
  <sheetFormatPr defaultRowHeight="14.4" x14ac:dyDescent="0.3"/>
  <cols>
    <col min="3" max="3" width="20.21875" bestFit="1" customWidth="1"/>
    <col min="4" max="4" width="9.5546875" bestFit="1" customWidth="1"/>
    <col min="5" max="5" width="14.44140625" bestFit="1" customWidth="1"/>
    <col min="6" max="6" width="16.33203125" bestFit="1" customWidth="1"/>
    <col min="7" max="8" width="11.77734375" bestFit="1" customWidth="1"/>
  </cols>
  <sheetData>
    <row r="4" spans="3:9" x14ac:dyDescent="0.3">
      <c r="C4" s="54" t="s">
        <v>54</v>
      </c>
      <c r="D4" s="20" t="s">
        <v>96</v>
      </c>
      <c r="E4" s="20" t="s">
        <v>56</v>
      </c>
      <c r="F4" s="20" t="s">
        <v>95</v>
      </c>
      <c r="G4" s="20" t="s">
        <v>57</v>
      </c>
    </row>
    <row r="5" spans="3:9" x14ac:dyDescent="0.3">
      <c r="C5" s="20" t="s">
        <v>27</v>
      </c>
      <c r="D5" s="55">
        <v>28.177164164063285</v>
      </c>
      <c r="E5" s="59">
        <v>69461</v>
      </c>
      <c r="F5" s="59">
        <v>49888.860000000008</v>
      </c>
      <c r="G5" s="59">
        <v>2982</v>
      </c>
    </row>
    <row r="6" spans="3:9" x14ac:dyDescent="0.3">
      <c r="C6" s="20" t="s">
        <v>30</v>
      </c>
      <c r="D6" s="55">
        <v>38.945894736842099</v>
      </c>
      <c r="E6" s="59">
        <v>66500</v>
      </c>
      <c r="F6" s="59">
        <v>40600.979999999996</v>
      </c>
      <c r="G6" s="59">
        <v>2802</v>
      </c>
    </row>
    <row r="7" spans="3:9" x14ac:dyDescent="0.3">
      <c r="C7" s="20" t="s">
        <v>4</v>
      </c>
      <c r="D7" s="55">
        <v>44.549849482876809</v>
      </c>
      <c r="E7" s="59">
        <v>33551</v>
      </c>
      <c r="F7" s="59">
        <v>18604.079999999998</v>
      </c>
      <c r="G7" s="59">
        <v>1566</v>
      </c>
      <c r="I7" t="s">
        <v>58</v>
      </c>
    </row>
    <row r="8" spans="3:9" x14ac:dyDescent="0.3">
      <c r="C8" s="20" t="s">
        <v>14</v>
      </c>
      <c r="D8" s="55">
        <v>45.215941458444291</v>
      </c>
      <c r="E8" s="59">
        <v>43183</v>
      </c>
      <c r="F8" s="59">
        <v>23657.399999999998</v>
      </c>
      <c r="G8" s="59">
        <v>2022</v>
      </c>
    </row>
    <row r="9" spans="3:9" x14ac:dyDescent="0.3">
      <c r="C9" s="20" t="s">
        <v>25</v>
      </c>
      <c r="D9" s="55">
        <v>51.729240744614088</v>
      </c>
      <c r="E9" s="59">
        <v>57372</v>
      </c>
      <c r="F9" s="59">
        <v>27693.899999999998</v>
      </c>
      <c r="G9" s="59">
        <v>2106</v>
      </c>
    </row>
    <row r="10" spans="3:9" x14ac:dyDescent="0.3">
      <c r="C10" s="20" t="s">
        <v>28</v>
      </c>
      <c r="D10" s="55">
        <v>54.004034653807352</v>
      </c>
      <c r="E10" s="59">
        <v>72373</v>
      </c>
      <c r="F10" s="59">
        <v>33288.660000000003</v>
      </c>
      <c r="G10" s="59">
        <v>3207</v>
      </c>
    </row>
    <row r="11" spans="3:9" x14ac:dyDescent="0.3">
      <c r="C11" s="20" t="s">
        <v>20</v>
      </c>
      <c r="D11" s="55">
        <v>57.374031291124439</v>
      </c>
      <c r="E11" s="59">
        <v>54712</v>
      </c>
      <c r="F11" s="59">
        <v>23321.519999999997</v>
      </c>
      <c r="G11" s="59">
        <v>2196</v>
      </c>
    </row>
    <row r="12" spans="3:9" x14ac:dyDescent="0.3">
      <c r="C12" s="20" t="s">
        <v>13</v>
      </c>
      <c r="D12" s="55">
        <v>62.874214634765501</v>
      </c>
      <c r="E12" s="59">
        <v>47271</v>
      </c>
      <c r="F12" s="59">
        <v>17549.73</v>
      </c>
      <c r="G12" s="59">
        <v>1881</v>
      </c>
    </row>
    <row r="13" spans="3:9" x14ac:dyDescent="0.3">
      <c r="C13" s="20" t="s">
        <v>29</v>
      </c>
      <c r="D13" s="55">
        <v>63.267492975227981</v>
      </c>
      <c r="E13" s="59">
        <v>58009</v>
      </c>
      <c r="F13" s="59">
        <v>21308.16</v>
      </c>
      <c r="G13" s="59">
        <v>2976</v>
      </c>
    </row>
    <row r="14" spans="3:9" x14ac:dyDescent="0.3">
      <c r="C14" s="20" t="s">
        <v>19</v>
      </c>
      <c r="D14" s="55">
        <v>66.601466118362239</v>
      </c>
      <c r="E14" s="59">
        <v>44744</v>
      </c>
      <c r="F14" s="59">
        <v>14943.84</v>
      </c>
      <c r="G14" s="59">
        <v>1956</v>
      </c>
    </row>
    <row r="15" spans="3:9" x14ac:dyDescent="0.3">
      <c r="C15" s="20" t="s">
        <v>33</v>
      </c>
      <c r="D15" s="55">
        <v>66.839242336610752</v>
      </c>
      <c r="E15" s="59">
        <v>69160</v>
      </c>
      <c r="F15" s="59">
        <v>22933.979999999996</v>
      </c>
      <c r="G15" s="59">
        <v>1854</v>
      </c>
    </row>
    <row r="16" spans="3:9" x14ac:dyDescent="0.3">
      <c r="C16" s="20" t="s">
        <v>21</v>
      </c>
      <c r="D16" s="55">
        <v>68.834056973419464</v>
      </c>
      <c r="E16" s="59">
        <v>37772</v>
      </c>
      <c r="F16" s="59">
        <v>11772</v>
      </c>
      <c r="G16" s="59">
        <v>1308</v>
      </c>
    </row>
    <row r="17" spans="3:7" x14ac:dyDescent="0.3">
      <c r="C17" s="20" t="s">
        <v>16</v>
      </c>
      <c r="D17" s="55">
        <v>69.516414161742688</v>
      </c>
      <c r="E17" s="59">
        <v>62111</v>
      </c>
      <c r="F17" s="59">
        <v>18933.66</v>
      </c>
      <c r="G17" s="59">
        <v>2154</v>
      </c>
    </row>
    <row r="18" spans="3:7" x14ac:dyDescent="0.3">
      <c r="C18" s="20" t="s">
        <v>22</v>
      </c>
      <c r="D18" s="55">
        <v>69.753873542235581</v>
      </c>
      <c r="E18" s="59">
        <v>66283</v>
      </c>
      <c r="F18" s="59">
        <v>20048.039999999997</v>
      </c>
      <c r="G18" s="59">
        <v>2052</v>
      </c>
    </row>
    <row r="19" spans="3:7" x14ac:dyDescent="0.3">
      <c r="C19" s="20" t="s">
        <v>32</v>
      </c>
      <c r="D19" s="55">
        <v>72.343365709283418</v>
      </c>
      <c r="E19" s="59">
        <v>71967</v>
      </c>
      <c r="F19" s="59">
        <v>19903.650000000001</v>
      </c>
      <c r="G19" s="59">
        <v>2301</v>
      </c>
    </row>
    <row r="20" spans="3:7" x14ac:dyDescent="0.3">
      <c r="C20" s="20" t="s">
        <v>15</v>
      </c>
      <c r="D20" s="55">
        <v>73.928042220643462</v>
      </c>
      <c r="E20" s="59">
        <v>68971</v>
      </c>
      <c r="F20" s="59">
        <v>17982.09</v>
      </c>
      <c r="G20" s="59">
        <v>1533</v>
      </c>
    </row>
    <row r="21" spans="3:7" x14ac:dyDescent="0.3">
      <c r="C21" s="20" t="s">
        <v>31</v>
      </c>
      <c r="D21" s="55">
        <v>75.181290273285285</v>
      </c>
      <c r="E21" s="59">
        <v>39263</v>
      </c>
      <c r="F21" s="59">
        <v>9744.57</v>
      </c>
      <c r="G21" s="59">
        <v>1683</v>
      </c>
    </row>
    <row r="22" spans="3:7" x14ac:dyDescent="0.3">
      <c r="C22" s="20" t="s">
        <v>18</v>
      </c>
      <c r="D22" s="55">
        <v>78.263777564717159</v>
      </c>
      <c r="E22" s="59">
        <v>52150</v>
      </c>
      <c r="F22" s="59">
        <v>11335.44</v>
      </c>
      <c r="G22" s="59">
        <v>1752</v>
      </c>
    </row>
    <row r="23" spans="3:7" x14ac:dyDescent="0.3">
      <c r="C23" s="20" t="s">
        <v>23</v>
      </c>
      <c r="D23" s="55">
        <v>79.238966174705183</v>
      </c>
      <c r="E23" s="59">
        <v>56644</v>
      </c>
      <c r="F23" s="59">
        <v>11759.880000000003</v>
      </c>
      <c r="G23" s="59">
        <v>1812</v>
      </c>
    </row>
    <row r="24" spans="3:7" x14ac:dyDescent="0.3">
      <c r="C24" s="20" t="s">
        <v>26</v>
      </c>
      <c r="D24" s="55">
        <v>82.930570773981472</v>
      </c>
      <c r="E24" s="59">
        <v>70273</v>
      </c>
      <c r="F24" s="59">
        <v>11995.199999999999</v>
      </c>
      <c r="G24" s="59">
        <v>2142</v>
      </c>
    </row>
    <row r="25" spans="3:7" x14ac:dyDescent="0.3">
      <c r="C25" s="20" t="s">
        <v>24</v>
      </c>
      <c r="D25" s="55">
        <v>85.333597150771666</v>
      </c>
      <c r="E25" s="59">
        <v>35378</v>
      </c>
      <c r="F25" s="59">
        <v>5188.6799999999994</v>
      </c>
      <c r="G25" s="59">
        <v>1044</v>
      </c>
    </row>
    <row r="26" spans="3:7" x14ac:dyDescent="0.3">
      <c r="C26" s="20" t="s">
        <v>17</v>
      </c>
      <c r="D26" s="55">
        <v>88.623201142480497</v>
      </c>
      <c r="E26" s="59">
        <v>63721</v>
      </c>
      <c r="F26" s="59">
        <v>7249.41</v>
      </c>
      <c r="G26" s="59">
        <v>2331</v>
      </c>
    </row>
    <row r="27" spans="3:7" x14ac:dyDescent="0.3">
      <c r="C27" s="20" t="s">
        <v>55</v>
      </c>
      <c r="D27" s="55">
        <v>64.56485495245667</v>
      </c>
      <c r="E27" s="59">
        <v>1240869</v>
      </c>
      <c r="F27" s="59">
        <v>439703.73000000004</v>
      </c>
      <c r="G27" s="59">
        <v>45660</v>
      </c>
    </row>
  </sheetData>
  <sortState xmlns:xlrd2="http://schemas.microsoft.com/office/spreadsheetml/2017/richdata2" ref="C4:H27">
    <sortCondition ref="D4"/>
  </sortState>
  <conditionalFormatting sqref="D4">
    <cfRule type="dataBar" priority="4">
      <dataBar>
        <cfvo type="min"/>
        <cfvo type="max"/>
        <color rgb="FF008AEF"/>
      </dataBar>
      <extLst>
        <ext xmlns:x14="http://schemas.microsoft.com/office/spreadsheetml/2009/9/main" uri="{B025F937-C7B1-47D3-B67F-A62EFF666E3E}">
          <x14:id>{C23C990C-86B3-403E-9B88-78DE359813A9}</x14:id>
        </ext>
      </extLst>
    </cfRule>
  </conditionalFormatting>
  <conditionalFormatting sqref="D1:D4 D28:D1048576">
    <cfRule type="dataBar" priority="3">
      <dataBar>
        <cfvo type="min"/>
        <cfvo type="max"/>
        <color rgb="FF008AEF"/>
      </dataBar>
      <extLst>
        <ext xmlns:x14="http://schemas.microsoft.com/office/spreadsheetml/2009/9/main" uri="{B025F937-C7B1-47D3-B67F-A62EFF666E3E}">
          <x14:id>{D8954B18-BF06-43DD-ABA9-87D274B67BE8}</x14:id>
        </ext>
      </extLst>
    </cfRule>
  </conditionalFormatting>
  <conditionalFormatting sqref="D1:D4 D28:D1048576">
    <cfRule type="dataBar" priority="2">
      <dataBar>
        <cfvo type="min"/>
        <cfvo type="max"/>
        <color rgb="FF008AEF"/>
      </dataBar>
      <extLst>
        <ext xmlns:x14="http://schemas.microsoft.com/office/spreadsheetml/2009/9/main" uri="{B025F937-C7B1-47D3-B67F-A62EFF666E3E}">
          <x14:id>{E54D6F71-357E-4F2F-BFC1-3854CABA1883}</x14:id>
        </ext>
      </extLst>
    </cfRule>
  </conditionalFormatting>
  <conditionalFormatting pivot="1" sqref="D5:D27">
    <cfRule type="dataBar" priority="1">
      <dataBar>
        <cfvo type="min"/>
        <cfvo type="max"/>
        <color rgb="FF008AEF"/>
      </dataBar>
      <extLst>
        <ext xmlns:x14="http://schemas.microsoft.com/office/spreadsheetml/2009/9/main" uri="{B025F937-C7B1-47D3-B67F-A62EFF666E3E}">
          <x14:id>{1511F020-8D50-4EC3-AC8C-46610A4ED892}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C23C990C-86B3-403E-9B88-78DE359813A9}">
            <x14:dataBar minLength="0" maxLength="100" border="1" negativeBarBorderColorSameAsPositive="0">
              <x14:cfvo type="autoMin"/>
              <x14:cfvo type="autoMax"/>
              <x14:borderColor rgb="FF008AEF"/>
              <x14:negativeFillColor rgb="FFFF0000"/>
              <x14:negativeBorderColor rgb="FFFF0000"/>
              <x14:axisColor rgb="FF000000"/>
            </x14:dataBar>
          </x14:cfRule>
          <xm:sqref>D4</xm:sqref>
        </x14:conditionalFormatting>
        <x14:conditionalFormatting xmlns:xm="http://schemas.microsoft.com/office/excel/2006/main">
          <x14:cfRule type="dataBar" id="{D8954B18-BF06-43DD-ABA9-87D274B67BE8}">
            <x14:dataBar minLength="0" maxLength="100" border="1" negativeBarBorderColorSameAsPositive="0">
              <x14:cfvo type="autoMin"/>
              <x14:cfvo type="autoMax"/>
              <x14:borderColor rgb="FF008AEF"/>
              <x14:negativeFillColor rgb="FFFF0000"/>
              <x14:negativeBorderColor rgb="FFFF0000"/>
              <x14:axisColor rgb="FF000000"/>
            </x14:dataBar>
          </x14:cfRule>
          <xm:sqref>D1:D4 D28:D1048576</xm:sqref>
        </x14:conditionalFormatting>
        <x14:conditionalFormatting xmlns:xm="http://schemas.microsoft.com/office/excel/2006/main">
          <x14:cfRule type="dataBar" id="{E54D6F71-357E-4F2F-BFC1-3854CABA1883}">
            <x14:dataBar minLength="0" maxLength="100" border="1" negativeBarBorderColorSameAsPositive="0">
              <x14:cfvo type="autoMin"/>
              <x14:cfvo type="autoMax"/>
              <x14:borderColor rgb="FF008AEF"/>
              <x14:negativeFillColor rgb="FFFF0000"/>
              <x14:negativeBorderColor rgb="FFFF0000"/>
              <x14:axisColor rgb="FF000000"/>
            </x14:dataBar>
          </x14:cfRule>
          <xm:sqref>D1:D4 D28:D1048576</xm:sqref>
        </x14:conditionalFormatting>
        <x14:conditionalFormatting xmlns:xm="http://schemas.microsoft.com/office/excel/2006/main" pivot="1">
          <x14:cfRule type="dataBar" id="{1511F020-8D50-4EC3-AC8C-46610A4ED892}">
            <x14:dataBar minLength="0" maxLength="100" border="1" negativeBarBorderColorSameAsPositive="0">
              <x14:cfvo type="autoMin"/>
              <x14:cfvo type="autoMax"/>
              <x14:borderColor rgb="FF008AEF"/>
              <x14:negativeFillColor rgb="FFFF0000"/>
              <x14:negativeBorderColor rgb="FFFF0000"/>
              <x14:axisColor rgb="FF000000"/>
            </x14:dataBar>
          </x14:cfRule>
          <xm:sqref>D5:D27</xm:sqref>
        </x14:conditionalFormatting>
      </x14:conditionalFormattings>
    </ex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35B17-04D4-40AC-84B3-271D4C246746}">
  <dimension ref="A1:C2"/>
  <sheetViews>
    <sheetView topLeftCell="A14" zoomScale="145" zoomScaleNormal="145" workbookViewId="0">
      <selection activeCell="B28" sqref="B28"/>
    </sheetView>
  </sheetViews>
  <sheetFormatPr defaultRowHeight="14.4" x14ac:dyDescent="0.3"/>
  <cols>
    <col min="1" max="1" width="2.109375" customWidth="1"/>
    <col min="2" max="2" width="6.6640625" customWidth="1"/>
  </cols>
  <sheetData>
    <row r="1" spans="1:3" s="2" customFormat="1" ht="52.5" customHeight="1" x14ac:dyDescent="0.3">
      <c r="A1" s="1"/>
      <c r="B1" s="14">
        <v>9</v>
      </c>
      <c r="C1" s="3" t="str">
        <f>Data!M19</f>
        <v>Dynamic country-level Sales Report</v>
      </c>
    </row>
    <row r="2" spans="1:3" s="12" customFormat="1" x14ac:dyDescent="0.3">
      <c r="A2" s="13"/>
      <c r="B2" s="15"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3CA3E-3AC8-44D8-9AC8-C5746902A19B}">
  <dimension ref="A1:G28"/>
  <sheetViews>
    <sheetView zoomScale="130" zoomScaleNormal="130" workbookViewId="0">
      <selection activeCell="B28" sqref="B28"/>
    </sheetView>
  </sheetViews>
  <sheetFormatPr defaultRowHeight="14.4" x14ac:dyDescent="0.3"/>
  <cols>
    <col min="1" max="1" width="2.109375" customWidth="1"/>
    <col min="2" max="2" width="7.6640625" customWidth="1"/>
    <col min="3" max="3" width="21" customWidth="1"/>
    <col min="6" max="6" width="10.88671875" customWidth="1"/>
  </cols>
  <sheetData>
    <row r="1" spans="1:7" s="2" customFormat="1" ht="52.5" customHeight="1" x14ac:dyDescent="0.3">
      <c r="A1" s="1"/>
      <c r="B1" s="14">
        <v>10</v>
      </c>
      <c r="C1" s="3" t="str">
        <f>Data!M20</f>
        <v>Which products to discontinue?</v>
      </c>
    </row>
    <row r="2" spans="1:7" s="12" customFormat="1" x14ac:dyDescent="0.3">
      <c r="A2" s="13"/>
      <c r="B2" s="15" t="s">
        <v>42</v>
      </c>
    </row>
    <row r="5" spans="1:7" x14ac:dyDescent="0.3">
      <c r="C5" s="16" t="s">
        <v>54</v>
      </c>
      <c r="D5" t="s">
        <v>56</v>
      </c>
      <c r="E5" t="s">
        <v>57</v>
      </c>
      <c r="F5" t="s">
        <v>60</v>
      </c>
      <c r="G5" t="s">
        <v>62</v>
      </c>
    </row>
    <row r="6" spans="1:7" x14ac:dyDescent="0.3">
      <c r="C6" s="17" t="s">
        <v>4</v>
      </c>
      <c r="D6" s="58">
        <v>33551</v>
      </c>
      <c r="E6" s="58">
        <v>1566</v>
      </c>
      <c r="F6" s="19">
        <v>14946.919999999998</v>
      </c>
      <c r="G6" s="21">
        <v>0.44549849482876808</v>
      </c>
    </row>
    <row r="7" spans="1:7" x14ac:dyDescent="0.3">
      <c r="C7" s="17" t="s">
        <v>24</v>
      </c>
      <c r="D7" s="58">
        <v>35378</v>
      </c>
      <c r="E7" s="58">
        <v>1044</v>
      </c>
      <c r="F7" s="19">
        <v>30189.32</v>
      </c>
      <c r="G7" s="21">
        <v>0.85333597150771667</v>
      </c>
    </row>
    <row r="8" spans="1:7" x14ac:dyDescent="0.3">
      <c r="C8" s="17" t="s">
        <v>21</v>
      </c>
      <c r="D8" s="58">
        <v>37772</v>
      </c>
      <c r="E8" s="58">
        <v>1308</v>
      </c>
      <c r="F8" s="19">
        <v>26000</v>
      </c>
      <c r="G8" s="21">
        <v>0.68834056973419466</v>
      </c>
    </row>
    <row r="9" spans="1:7" x14ac:dyDescent="0.3">
      <c r="C9" s="17" t="s">
        <v>31</v>
      </c>
      <c r="D9" s="58">
        <v>39263</v>
      </c>
      <c r="E9" s="58">
        <v>1683</v>
      </c>
      <c r="F9" s="19">
        <v>29518.43</v>
      </c>
      <c r="G9" s="21">
        <v>0.75181290273285284</v>
      </c>
    </row>
    <row r="10" spans="1:7" x14ac:dyDescent="0.3">
      <c r="C10" s="17" t="s">
        <v>14</v>
      </c>
      <c r="D10" s="58">
        <v>43183</v>
      </c>
      <c r="E10" s="58">
        <v>2022</v>
      </c>
      <c r="F10" s="19">
        <v>19525.600000000002</v>
      </c>
      <c r="G10" s="21">
        <v>0.45215941458444298</v>
      </c>
    </row>
    <row r="11" spans="1:7" x14ac:dyDescent="0.3">
      <c r="C11" s="17" t="s">
        <v>19</v>
      </c>
      <c r="D11" s="58">
        <v>44744</v>
      </c>
      <c r="E11" s="58">
        <v>1956</v>
      </c>
      <c r="F11" s="19">
        <v>29800.160000000003</v>
      </c>
      <c r="G11" s="21">
        <v>0.66601466118362251</v>
      </c>
    </row>
    <row r="12" spans="1:7" x14ac:dyDescent="0.3">
      <c r="C12" s="17" t="s">
        <v>13</v>
      </c>
      <c r="D12" s="58">
        <v>47271</v>
      </c>
      <c r="E12" s="58">
        <v>1881</v>
      </c>
      <c r="F12" s="19">
        <v>29721.27</v>
      </c>
      <c r="G12" s="21">
        <v>0.62874214634765502</v>
      </c>
    </row>
    <row r="13" spans="1:7" x14ac:dyDescent="0.3">
      <c r="C13" s="17" t="s">
        <v>18</v>
      </c>
      <c r="D13" s="58">
        <v>52150</v>
      </c>
      <c r="E13" s="58">
        <v>1752</v>
      </c>
      <c r="F13" s="19">
        <v>40814.559999999998</v>
      </c>
      <c r="G13" s="21">
        <v>0.78263777564717163</v>
      </c>
    </row>
    <row r="14" spans="1:7" x14ac:dyDescent="0.3">
      <c r="C14" s="17" t="s">
        <v>20</v>
      </c>
      <c r="D14" s="58">
        <v>54712</v>
      </c>
      <c r="E14" s="58">
        <v>2196</v>
      </c>
      <c r="F14" s="19">
        <v>31390.480000000003</v>
      </c>
      <c r="G14" s="21">
        <v>0.57374031291124439</v>
      </c>
    </row>
    <row r="15" spans="1:7" x14ac:dyDescent="0.3">
      <c r="C15" s="17" t="s">
        <v>23</v>
      </c>
      <c r="D15" s="58">
        <v>56644</v>
      </c>
      <c r="E15" s="58">
        <v>1812</v>
      </c>
      <c r="F15" s="19">
        <v>44884.12</v>
      </c>
      <c r="G15" s="21">
        <v>0.79238966174705183</v>
      </c>
    </row>
    <row r="16" spans="1:7" x14ac:dyDescent="0.3">
      <c r="C16" s="17" t="s">
        <v>25</v>
      </c>
      <c r="D16" s="58">
        <v>57372</v>
      </c>
      <c r="E16" s="58">
        <v>2106</v>
      </c>
      <c r="F16" s="19">
        <v>29678.099999999995</v>
      </c>
      <c r="G16" s="21">
        <v>0.51729240744614091</v>
      </c>
    </row>
    <row r="17" spans="3:7" x14ac:dyDescent="0.3">
      <c r="C17" s="17" t="s">
        <v>29</v>
      </c>
      <c r="D17" s="58">
        <v>58009</v>
      </c>
      <c r="E17" s="58">
        <v>2976</v>
      </c>
      <c r="F17" s="19">
        <v>36700.840000000004</v>
      </c>
      <c r="G17" s="21">
        <v>0.6326749297522799</v>
      </c>
    </row>
    <row r="18" spans="3:7" x14ac:dyDescent="0.3">
      <c r="C18" s="17" t="s">
        <v>16</v>
      </c>
      <c r="D18" s="58">
        <v>62111</v>
      </c>
      <c r="E18" s="58">
        <v>2154</v>
      </c>
      <c r="F18" s="19">
        <v>43177.340000000004</v>
      </c>
      <c r="G18" s="21">
        <v>0.6951641416174269</v>
      </c>
    </row>
    <row r="19" spans="3:7" x14ac:dyDescent="0.3">
      <c r="C19" s="17" t="s">
        <v>17</v>
      </c>
      <c r="D19" s="58">
        <v>63721</v>
      </c>
      <c r="E19" s="58">
        <v>2331</v>
      </c>
      <c r="F19" s="19">
        <v>56471.590000000004</v>
      </c>
      <c r="G19" s="21">
        <v>0.88623201142480512</v>
      </c>
    </row>
    <row r="20" spans="3:7" x14ac:dyDescent="0.3">
      <c r="C20" s="17" t="s">
        <v>22</v>
      </c>
      <c r="D20" s="58">
        <v>66283</v>
      </c>
      <c r="E20" s="58">
        <v>2052</v>
      </c>
      <c r="F20" s="19">
        <v>46234.960000000006</v>
      </c>
      <c r="G20" s="21">
        <v>0.69753873542235578</v>
      </c>
    </row>
    <row r="21" spans="3:7" x14ac:dyDescent="0.3">
      <c r="C21" s="17" t="s">
        <v>30</v>
      </c>
      <c r="D21" s="58">
        <v>66500</v>
      </c>
      <c r="E21" s="58">
        <v>2802</v>
      </c>
      <c r="F21" s="19">
        <v>25899.020000000011</v>
      </c>
      <c r="G21" s="21">
        <v>0.38945894736842124</v>
      </c>
    </row>
    <row r="22" spans="3:7" x14ac:dyDescent="0.3">
      <c r="C22" s="17" t="s">
        <v>15</v>
      </c>
      <c r="D22" s="58">
        <v>68971</v>
      </c>
      <c r="E22" s="58">
        <v>1533</v>
      </c>
      <c r="F22" s="19">
        <v>50988.91</v>
      </c>
      <c r="G22" s="21">
        <v>0.73928042220643464</v>
      </c>
    </row>
    <row r="23" spans="3:7" x14ac:dyDescent="0.3">
      <c r="C23" s="17" t="s">
        <v>33</v>
      </c>
      <c r="D23" s="58">
        <v>69160</v>
      </c>
      <c r="E23" s="58">
        <v>1854</v>
      </c>
      <c r="F23" s="19">
        <v>46226.020000000004</v>
      </c>
      <c r="G23" s="21">
        <v>0.6683924233661076</v>
      </c>
    </row>
    <row r="24" spans="3:7" x14ac:dyDescent="0.3">
      <c r="C24" s="17" t="s">
        <v>27</v>
      </c>
      <c r="D24" s="58">
        <v>69461</v>
      </c>
      <c r="E24" s="58">
        <v>2982</v>
      </c>
      <c r="F24" s="19">
        <v>19572.14</v>
      </c>
      <c r="G24" s="21">
        <v>0.28177164164063284</v>
      </c>
    </row>
    <row r="25" spans="3:7" x14ac:dyDescent="0.3">
      <c r="C25" s="17" t="s">
        <v>26</v>
      </c>
      <c r="D25" s="58">
        <v>70273</v>
      </c>
      <c r="E25" s="58">
        <v>2142</v>
      </c>
      <c r="F25" s="19">
        <v>58277.8</v>
      </c>
      <c r="G25" s="21">
        <v>0.82930570773981471</v>
      </c>
    </row>
    <row r="26" spans="3:7" x14ac:dyDescent="0.3">
      <c r="C26" s="17" t="s">
        <v>32</v>
      </c>
      <c r="D26" s="58">
        <v>71967</v>
      </c>
      <c r="E26" s="58">
        <v>2301</v>
      </c>
      <c r="F26" s="19">
        <v>52063.35</v>
      </c>
      <c r="G26" s="21">
        <v>0.72343365709283425</v>
      </c>
    </row>
    <row r="27" spans="3:7" x14ac:dyDescent="0.3">
      <c r="C27" s="17" t="s">
        <v>28</v>
      </c>
      <c r="D27" s="58">
        <v>72373</v>
      </c>
      <c r="E27" s="58">
        <v>3207</v>
      </c>
      <c r="F27" s="19">
        <v>39084.340000000004</v>
      </c>
      <c r="G27" s="21">
        <v>0.54004034653807365</v>
      </c>
    </row>
    <row r="28" spans="3:7" x14ac:dyDescent="0.3">
      <c r="C28" s="17" t="s">
        <v>55</v>
      </c>
      <c r="D28" s="58">
        <v>1240869</v>
      </c>
      <c r="E28" s="58">
        <v>45660</v>
      </c>
      <c r="F28" s="19">
        <v>801165.2699999999</v>
      </c>
      <c r="G28" s="21">
        <v>0.64564854952456696</v>
      </c>
    </row>
  </sheetData>
  <conditionalFormatting pivot="1" sqref="G6:G27">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91C3C0F3-0F59-4120-A9C7-7E8136F8A1A8}">
  <ds:schemaRefs/>
</ds:datastoreItem>
</file>

<file path=customXml/itemProps2.xml><?xml version="1.0" encoding="utf-8"?>
<ds:datastoreItem xmlns:ds="http://schemas.openxmlformats.org/officeDocument/2006/customXml" ds:itemID="{BD315285-93C9-47EA-95D4-196ACCA24968}">
  <ds:schemaRefs/>
</ds:datastoreItem>
</file>

<file path=customXml/itemProps3.xml><?xml version="1.0" encoding="utf-8"?>
<ds:datastoreItem xmlns:ds="http://schemas.openxmlformats.org/officeDocument/2006/customXml" ds:itemID="{BCC90578-4924-4F58-80F4-CCF43852EDE2}">
  <ds:schemaRefs/>
</ds:datastoreItem>
</file>

<file path=customXml/itemProps4.xml><?xml version="1.0" encoding="utf-8"?>
<ds:datastoreItem xmlns:ds="http://schemas.openxmlformats.org/officeDocument/2006/customXml" ds:itemID="{854D5A1F-ED53-4CC9-8165-69C1CAC49BDA}">
  <ds:schemaRefs/>
</ds:datastoreItem>
</file>

<file path=customXml/itemProps5.xml><?xml version="1.0" encoding="utf-8"?>
<ds:datastoreItem xmlns:ds="http://schemas.openxmlformats.org/officeDocument/2006/customXml" ds:itemID="{7C535896-919C-4E4F-ACCC-B8A985CF06AC}">
  <ds:schemaRefs/>
</ds:datastoreItem>
</file>

<file path=customXml/itemProps6.xml><?xml version="1.0" encoding="utf-8"?>
<ds:datastoreItem xmlns:ds="http://schemas.openxmlformats.org/officeDocument/2006/customXml" ds:itemID="{4B8DB8B6-9D63-4349-9F31-F9DD64373C02}">
  <ds:schemaRefs/>
</ds:datastoreItem>
</file>

<file path=customXml/itemProps7.xml><?xml version="1.0" encoding="utf-8"?>
<ds:datastoreItem xmlns:ds="http://schemas.openxmlformats.org/officeDocument/2006/customXml" ds:itemID="{9850D970-93BC-4DC0-8B70-F0173F8836E6}">
  <ds:schemaRefs/>
</ds:datastoreItem>
</file>

<file path=customXml/itemProps8.xml><?xml version="1.0" encoding="utf-8"?>
<ds:datastoreItem xmlns:ds="http://schemas.openxmlformats.org/officeDocument/2006/customXml" ds:itemID="{7B53E7D8-EC61-493F-9EE8-0444D55BF22F}">
  <ds:schemaRefs/>
</ds:datastoreItem>
</file>

<file path=customXml/itemProps9.xml><?xml version="1.0" encoding="utf-8"?>
<ds:datastoreItem xmlns:ds="http://schemas.openxmlformats.org/officeDocument/2006/customXml" ds:itemID="{0FEEC1D4-E362-4541-81FC-0FEEB00C5FB9}">
  <ds:schemaRefs/>
</ds:datastoreItem>
</file>

<file path=customXml/itemProps10.xml><?xml version="1.0" encoding="utf-8"?>
<ds:datastoreItem xmlns:ds="http://schemas.openxmlformats.org/officeDocument/2006/customXml" ds:itemID="{32D9F8CE-5271-4239-B106-4C81161AC93F}">
  <ds:schemaRefs/>
</ds:datastoreItem>
</file>

<file path=customXml/itemProps11.xml><?xml version="1.0" encoding="utf-8"?>
<ds:datastoreItem xmlns:ds="http://schemas.openxmlformats.org/officeDocument/2006/customXml" ds:itemID="{54636156-ECD7-47A7-A1B3-74C4F156AE6B}">
  <ds:schemaRefs/>
</ds:datastoreItem>
</file>

<file path=customXml/itemProps12.xml><?xml version="1.0" encoding="utf-8"?>
<ds:datastoreItem xmlns:ds="http://schemas.openxmlformats.org/officeDocument/2006/customXml" ds:itemID="{0AF2B57A-44E3-4A79-B51F-7614717E44D4}">
  <ds:schemaRefs/>
</ds:datastoreItem>
</file>

<file path=customXml/itemProps13.xml><?xml version="1.0" encoding="utf-8"?>
<ds:datastoreItem xmlns:ds="http://schemas.openxmlformats.org/officeDocument/2006/customXml" ds:itemID="{B55756A9-BD93-4FAF-908A-7EECFA3A37E0}">
  <ds:schemaRefs/>
</ds:datastoreItem>
</file>

<file path=customXml/itemProps14.xml><?xml version="1.0" encoding="utf-8"?>
<ds:datastoreItem xmlns:ds="http://schemas.openxmlformats.org/officeDocument/2006/customXml" ds:itemID="{9D661677-1931-4E9D-9D87-2A558F8F6A8D}">
  <ds:schemaRefs/>
</ds:datastoreItem>
</file>

<file path=customXml/itemProps15.xml><?xml version="1.0" encoding="utf-8"?>
<ds:datastoreItem xmlns:ds="http://schemas.openxmlformats.org/officeDocument/2006/customXml" ds:itemID="{24B48DC1-F05C-4E74-B379-9AE6DB790501}">
  <ds:schemaRefs/>
</ds:datastoreItem>
</file>

<file path=customXml/itemProps16.xml><?xml version="1.0" encoding="utf-8"?>
<ds:datastoreItem xmlns:ds="http://schemas.openxmlformats.org/officeDocument/2006/customXml" ds:itemID="{3AE10CF9-DC29-4626-88C0-035695904C7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Quick_statics</vt:lpstr>
      <vt:lpstr>EDA</vt:lpstr>
      <vt:lpstr>Country BY</vt:lpstr>
      <vt:lpstr>Top 5 product by $ per Unit</vt:lpstr>
      <vt:lpstr>Anomalies</vt:lpstr>
      <vt:lpstr>Best sales person</vt:lpstr>
      <vt:lpstr>Profits by Products </vt:lpstr>
      <vt:lpstr>Dynamic sales report by country</vt:lpstr>
      <vt:lpstr>Discountiue_product</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Sneh shah</cp:lastModifiedBy>
  <dcterms:created xsi:type="dcterms:W3CDTF">2021-03-14T20:21:32Z</dcterms:created>
  <dcterms:modified xsi:type="dcterms:W3CDTF">2024-09-20T16:42:43Z</dcterms:modified>
</cp:coreProperties>
</file>