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neha\MY THINGS\_DATA SCIENCE\Revision\Excel Rev\"/>
    </mc:Choice>
  </mc:AlternateContent>
  <xr:revisionPtr revIDLastSave="0" documentId="13_ncr:1_{42CCE459-7A31-4647-ACE0-F6DA06B1650A}" xr6:coauthVersionLast="47" xr6:coauthVersionMax="47" xr10:uidLastSave="{00000000-0000-0000-0000-000000000000}"/>
  <bookViews>
    <workbookView xWindow="-120" yWindow="-120" windowWidth="20730" windowHeight="11040" xr2:uid="{6E639400-A277-4F7C-A046-DE6BA43EA940}"/>
  </bookViews>
  <sheets>
    <sheet name="Data" sheetId="16" r:id="rId1"/>
    <sheet name="Correlation Matrix" sheetId="20" r:id="rId2"/>
    <sheet name="Descriptive Statistics" sheetId="21" r:id="rId3"/>
    <sheet name="Analysis" sheetId="18" r:id="rId4"/>
    <sheet name="Dashboard" sheetId="1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8" l="1"/>
  <c r="D70" i="21"/>
  <c r="D69" i="21"/>
  <c r="D66" i="21"/>
  <c r="D67" i="21" s="1"/>
  <c r="D64" i="21"/>
  <c r="D63" i="21"/>
  <c r="D62" i="21"/>
  <c r="D61" i="21"/>
  <c r="D60" i="21"/>
  <c r="D59" i="21"/>
  <c r="D58" i="21"/>
  <c r="D54" i="21"/>
  <c r="D52" i="21"/>
  <c r="D51" i="21"/>
  <c r="D48" i="21"/>
  <c r="D49" i="21" s="1"/>
  <c r="D46" i="21"/>
  <c r="D45" i="21"/>
  <c r="D44" i="21"/>
  <c r="D43" i="21"/>
  <c r="D42" i="21"/>
  <c r="D41" i="21"/>
  <c r="D40" i="21"/>
  <c r="D36" i="21"/>
  <c r="D34" i="21"/>
  <c r="D33" i="21"/>
  <c r="D30" i="21"/>
  <c r="D31" i="21" s="1"/>
  <c r="D28" i="21"/>
  <c r="D27" i="21"/>
  <c r="D26" i="21"/>
  <c r="D25" i="21"/>
  <c r="D24" i="21"/>
  <c r="D23" i="21"/>
  <c r="D22" i="21"/>
  <c r="D18" i="21"/>
  <c r="D16" i="21"/>
  <c r="D15" i="21"/>
  <c r="D12" i="21"/>
  <c r="D13" i="21" s="1"/>
  <c r="D10" i="21"/>
  <c r="D9" i="21"/>
  <c r="D8" i="21"/>
  <c r="D7" i="21"/>
  <c r="D6" i="21"/>
  <c r="D5" i="21"/>
  <c r="D4" i="21"/>
  <c r="I12" i="18" l="1"/>
  <c r="G12" i="18"/>
  <c r="E12" i="18"/>
  <c r="G31" i="18"/>
  <c r="G23" i="18"/>
  <c r="G27" i="18" s="1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22" i="18"/>
  <c r="G15" i="18" l="1"/>
  <c r="J19" i="19" s="1"/>
  <c r="F16" i="18" l="1"/>
  <c r="H16" i="18"/>
</calcChain>
</file>

<file path=xl/sharedStrings.xml><?xml version="1.0" encoding="utf-8"?>
<sst xmlns="http://schemas.openxmlformats.org/spreadsheetml/2006/main" count="205" uniqueCount="149">
  <si>
    <t>Performance</t>
  </si>
  <si>
    <t>IQ</t>
  </si>
  <si>
    <t xml:space="preserve">Motivation </t>
  </si>
  <si>
    <t>Annual Salary</t>
  </si>
  <si>
    <t>Employee id</t>
  </si>
  <si>
    <t>emp1</t>
  </si>
  <si>
    <t>emp2</t>
  </si>
  <si>
    <t>emp3</t>
  </si>
  <si>
    <t>emp4</t>
  </si>
  <si>
    <t>emp5</t>
  </si>
  <si>
    <t>emp6</t>
  </si>
  <si>
    <t>emp7</t>
  </si>
  <si>
    <t>emp8</t>
  </si>
  <si>
    <t>emp9</t>
  </si>
  <si>
    <t>emp10</t>
  </si>
  <si>
    <t>emp11</t>
  </si>
  <si>
    <t>emp12</t>
  </si>
  <si>
    <t>emp13</t>
  </si>
  <si>
    <t>emp14</t>
  </si>
  <si>
    <t>emp15</t>
  </si>
  <si>
    <t>emp16</t>
  </si>
  <si>
    <t>emp17</t>
  </si>
  <si>
    <t>emp18</t>
  </si>
  <si>
    <t>emp19</t>
  </si>
  <si>
    <t>emp20</t>
  </si>
  <si>
    <t>emp21</t>
  </si>
  <si>
    <t>emp22</t>
  </si>
  <si>
    <t>emp23</t>
  </si>
  <si>
    <t>emp24</t>
  </si>
  <si>
    <t>emp25</t>
  </si>
  <si>
    <t>emp26</t>
  </si>
  <si>
    <t>emp27</t>
  </si>
  <si>
    <t>emp28</t>
  </si>
  <si>
    <t>emp29</t>
  </si>
  <si>
    <t>emp30</t>
  </si>
  <si>
    <t>emp31</t>
  </si>
  <si>
    <t>emp32</t>
  </si>
  <si>
    <t>emp33</t>
  </si>
  <si>
    <t>emp34</t>
  </si>
  <si>
    <t>emp35</t>
  </si>
  <si>
    <t>emp36</t>
  </si>
  <si>
    <t>emp37</t>
  </si>
  <si>
    <t>emp38</t>
  </si>
  <si>
    <t>emp39</t>
  </si>
  <si>
    <t>emp40</t>
  </si>
  <si>
    <t>emp41</t>
  </si>
  <si>
    <t>emp42</t>
  </si>
  <si>
    <t>emp43</t>
  </si>
  <si>
    <t>emp44</t>
  </si>
  <si>
    <t>emp45</t>
  </si>
  <si>
    <t>emp46</t>
  </si>
  <si>
    <t>emp47</t>
  </si>
  <si>
    <t>emp48</t>
  </si>
  <si>
    <t>emp49</t>
  </si>
  <si>
    <t>emp50</t>
  </si>
  <si>
    <t>emp51</t>
  </si>
  <si>
    <t>emp52</t>
  </si>
  <si>
    <t>emp53</t>
  </si>
  <si>
    <t>emp54</t>
  </si>
  <si>
    <t>emp55</t>
  </si>
  <si>
    <t>emp56</t>
  </si>
  <si>
    <t>emp57</t>
  </si>
  <si>
    <t>emp58</t>
  </si>
  <si>
    <t>emp59</t>
  </si>
  <si>
    <t>emp60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</si>
  <si>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</si>
  <si>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</si>
  <si>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</si>
  <si>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</si>
  <si>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</si>
  <si>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</si>
  <si>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</si>
  <si>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Intercept</t>
  </si>
  <si>
    <t>Coefficients</t>
  </si>
  <si>
    <t>Observation</t>
  </si>
  <si>
    <t>Predicted Performance</t>
  </si>
  <si>
    <t>Residuals</t>
  </si>
  <si>
    <t>RMSE</t>
  </si>
  <si>
    <t>Sqr. Residuals</t>
  </si>
  <si>
    <t>Avg. Sqr. Residuals</t>
  </si>
  <si>
    <t>Avg. Actual Values</t>
  </si>
  <si>
    <t>%</t>
  </si>
  <si>
    <t>MOTIVATION</t>
  </si>
  <si>
    <t>ANNUAL SALARY</t>
  </si>
  <si>
    <t>PERFOMANCE</t>
  </si>
  <si>
    <t>Mot</t>
  </si>
  <si>
    <t>AS</t>
  </si>
  <si>
    <t>Perf</t>
  </si>
  <si>
    <t>Measures</t>
  </si>
  <si>
    <t>Interpretation</t>
  </si>
  <si>
    <t>Minimum</t>
  </si>
  <si>
    <t>Quartile 1</t>
  </si>
  <si>
    <t>Mean</t>
  </si>
  <si>
    <t>Median</t>
  </si>
  <si>
    <t>Quartile 3</t>
  </si>
  <si>
    <t>Maximum</t>
  </si>
  <si>
    <t>Mode</t>
  </si>
  <si>
    <t>Variance</t>
  </si>
  <si>
    <t>Standard deviation</t>
  </si>
  <si>
    <t>Kurtosis</t>
  </si>
  <si>
    <t>Skewness</t>
  </si>
  <si>
    <t>Correlation</t>
  </si>
  <si>
    <t>Motivation</t>
  </si>
  <si>
    <t>Perfomance</t>
  </si>
  <si>
    <t>Least IQ of employees is 73</t>
  </si>
  <si>
    <t>Low IQ people have IQ less than 97.75</t>
  </si>
  <si>
    <t>50% of employees have IQ less than 106</t>
  </si>
  <si>
    <t>Among the 60 employees , highest IQ is 145</t>
  </si>
  <si>
    <t>Most of the emloyees have IQ as 104</t>
  </si>
  <si>
    <t>The frequency curve is symmetric implying that the mean, median and mode IQ are approximately equal.</t>
  </si>
  <si>
    <t>The frequency curve is mesokurtic implying the mean IQ 107 moderately represents the entire values.</t>
  </si>
  <si>
    <t>There is moderate positive correlation between IQ and performance</t>
  </si>
  <si>
    <t>High IQ people have IQ more than 112.25</t>
  </si>
  <si>
    <t>Least motivation metric value is 32</t>
  </si>
  <si>
    <t>Poorly motivated employees have metric value less than 58</t>
  </si>
  <si>
    <t>On an average the approximate metric value of motivation is 67</t>
  </si>
  <si>
    <t>50% of the employees have motivation metric value more than 66</t>
  </si>
  <si>
    <t>Highly motivated employess have metric value greater than 74.5</t>
  </si>
  <si>
    <t>The highest motivation metric value is 97</t>
  </si>
  <si>
    <t>Out of the 60 employees, majority of them have motivation metric value as 58</t>
  </si>
  <si>
    <t>The curve is mesokurtic implying that the mean value 67 moderately represents the whole data.</t>
  </si>
  <si>
    <t xml:space="preserve">The frequency curve is symmetric implying that mean, median and mode are approximately equal. </t>
  </si>
  <si>
    <t>There is moderate positive correlation between Motivation and Performance.</t>
  </si>
  <si>
    <t>The least annual salary of received by an employee is $ 44,000</t>
  </si>
  <si>
    <t>In the company on an average any employee recieves annual salary approximately $68,000</t>
  </si>
  <si>
    <t>50% of the employees has salary greater than $68,000.</t>
  </si>
  <si>
    <t>Highly paid employees have salary more than $76,500</t>
  </si>
  <si>
    <t>The highest annual salary received by any employee in the company is $93,000</t>
  </si>
  <si>
    <t>Out of the 60 employees, most of them have salary amount as $75000</t>
  </si>
  <si>
    <t>The curve is mesokurtic implying that average salary amout of $ 68,000 is a moderately good estimation of the salaries of employees of the company</t>
  </si>
  <si>
    <t>The curve  is symmetric implying that mean, median and mode of annual salary are approximately equal</t>
  </si>
  <si>
    <t>There is moderate positive correlation between annual salary and performance</t>
  </si>
  <si>
    <t>The lowest performance metric value is 62</t>
  </si>
  <si>
    <t>Poorly performing employees have metric value less than 72.25</t>
  </si>
  <si>
    <t>On an average, the approximate perfomance metric value of employees is 78</t>
  </si>
  <si>
    <t>Half of the total employees have performance metric value more than 78.5</t>
  </si>
  <si>
    <t>Best perfomers have metric value greater than 84</t>
  </si>
  <si>
    <t>The highest performance metric value is 99</t>
  </si>
  <si>
    <t>Majority of the 60 employees has performance metric value as 81</t>
  </si>
  <si>
    <t>This is a mesokurtic curve implying that the mean value 78 moderately represents the entrire dataset</t>
  </si>
  <si>
    <t>The curve is symmetric implying that the mesures of central tendency are approximately equal</t>
  </si>
  <si>
    <t>Average IQ of all 60 mployees is 107</t>
  </si>
  <si>
    <t>Poorly paid employees receive salary less than $58,000.</t>
  </si>
  <si>
    <t>Prediction of Performance of Candidates</t>
  </si>
  <si>
    <t>Descriptive Statistics</t>
  </si>
  <si>
    <t>Std. Error</t>
  </si>
  <si>
    <t>Model Building</t>
  </si>
  <si>
    <t>Calculating Root Mean Squared Error (RMSE)</t>
  </si>
  <si>
    <t>Prediction Error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</si>
</sst>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9" fontId="0" fillId="0" borderId="0" xfId="1" applyFont="1" applyFill="1" applyBorder="1" applyAlignment="1"/>
    <xf numFmtId="0" fontId="3" fillId="0" borderId="0" xfId="0" applyFont="1" applyAlignment="1">
      <alignment horizontal="center"/>
    </xf>
    <xf numFmtId="0" fontId="0" fillId="0" borderId="6" xfId="0" applyBorder="1"/>
    <xf numFmtId="0" fontId="0" fillId="0" borderId="7" xfId="0" applyBorder="1"/>
    <xf numFmtId="0" fontId="4" fillId="0" borderId="0" xfId="0" applyFont="1"/>
    <xf numFmtId="0" fontId="0" fillId="0" borderId="8" xfId="0" applyBorder="1"/>
    <xf numFmtId="0" fontId="0" fillId="0" borderId="9" xfId="0" applyBorder="1"/>
    <xf numFmtId="9" fontId="0" fillId="0" borderId="1" xfId="1" applyFont="1" applyFill="1" applyBorder="1" applyAlignment="1"/>
    <xf numFmtId="9" fontId="0" fillId="0" borderId="0" xfId="1" applyFont="1"/>
    <xf numFmtId="0" fontId="0" fillId="0" borderId="0" xfId="0" applyAlignment="1">
      <alignment wrapText="1"/>
    </xf>
    <xf numFmtId="0" fontId="5" fillId="2" borderId="4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7" xfId="0" applyFont="1" applyFill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8" fillId="0" borderId="10" xfId="0" applyFont="1" applyBorder="1"/>
    <xf numFmtId="0" fontId="9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0" fillId="0" borderId="10" xfId="0" applyFont="1" applyBorder="1"/>
    <xf numFmtId="1" fontId="0" fillId="0" borderId="10" xfId="0" applyNumberFormat="1" applyFont="1" applyBorder="1"/>
    <xf numFmtId="9" fontId="2" fillId="0" borderId="10" xfId="1" applyFont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0" fillId="0" borderId="10" xfId="0" applyBorder="1"/>
    <xf numFmtId="1" fontId="0" fillId="0" borderId="10" xfId="0" applyNumberFormat="1" applyBorder="1"/>
    <xf numFmtId="9" fontId="0" fillId="0" borderId="10" xfId="1" applyFont="1" applyBorder="1"/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right"/>
    </xf>
    <xf numFmtId="0" fontId="10" fillId="0" borderId="0" xfId="0" applyFont="1" applyAlignment="1">
      <alignment horizontal="center"/>
    </xf>
    <xf numFmtId="0" fontId="10" fillId="0" borderId="0" xfId="0" applyFont="1"/>
    <xf numFmtId="0" fontId="7" fillId="0" borderId="10" xfId="0" applyFont="1" applyBorder="1" applyAlignment="1">
      <alignment horizontal="center"/>
    </xf>
    <xf numFmtId="0" fontId="0" fillId="5" borderId="0" xfId="0" applyFill="1"/>
    <xf numFmtId="1" fontId="0" fillId="6" borderId="0" xfId="0" applyNumberFormat="1" applyFill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pin" dx="22" fmlaLink="$D$9" max="150" min="60" page="10" val="67"/>
</file>

<file path=xl/ctrlProps/ctrlProp2.xml><?xml version="1.0" encoding="utf-8"?>
<formControlPr xmlns="http://schemas.microsoft.com/office/spreadsheetml/2009/9/main" objectType="Spin" dx="22" fmlaLink="$J$9" max="150" min="60" page="10" val="67"/>
</file>

<file path=xl/ctrlProps/ctrlProp3.xml><?xml version="1.0" encoding="utf-8"?>
<formControlPr xmlns="http://schemas.microsoft.com/office/spreadsheetml/2009/9/main" objectType="Spin" dx="22" fmlaLink="$P$9" max="150" min="60" page="10" val="89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58315</xdr:rowOff>
    </xdr:from>
    <xdr:to>
      <xdr:col>12</xdr:col>
      <xdr:colOff>77755</xdr:colOff>
      <xdr:row>9</xdr:row>
      <xdr:rowOff>77755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720470-54CC-C6E3-A94D-39D235B98725}"/>
            </a:ext>
          </a:extLst>
        </xdr:cNvPr>
        <xdr:cNvSpPr txBox="1"/>
      </xdr:nvSpPr>
      <xdr:spPr>
        <a:xfrm>
          <a:off x="5987143" y="58315"/>
          <a:ext cx="3139362" cy="1768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Problem Statement :</a:t>
          </a:r>
        </a:p>
        <a:p>
          <a:r>
            <a:rPr lang="en-IN" sz="1100"/>
            <a:t>1</a:t>
          </a:r>
          <a:r>
            <a:rPr lang="en-IN" sz="1100" baseline="0"/>
            <a:t>.  To prioritise the factors affecting the performance of the employees.</a:t>
          </a:r>
        </a:p>
        <a:p>
          <a:r>
            <a:rPr lang="en-IN" sz="1100" baseline="0"/>
            <a:t>2. To predict the performance of candidates even before hiring them in Amazon.</a:t>
          </a:r>
        </a:p>
        <a:p>
          <a:endParaRPr lang="en-IN" sz="1100" baseline="0"/>
        </a:p>
        <a:p>
          <a:r>
            <a:rPr lang="en-IN" sz="1100"/>
            <a:t>EDA on all features</a:t>
          </a:r>
          <a:r>
            <a:rPr lang="en-IN" sz="1100" baseline="0"/>
            <a:t> and relationship study using correlation matrix. Multiple linear regression model and model evaluation using data analysis. 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9526</xdr:rowOff>
    </xdr:from>
    <xdr:to>
      <xdr:col>11</xdr:col>
      <xdr:colOff>323851</xdr:colOff>
      <xdr:row>8</xdr:row>
      <xdr:rowOff>9525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D28F5B4-CD46-32F9-0F3C-210A882ED83B}"/>
                </a:ext>
              </a:extLst>
            </xdr:cNvPr>
            <xdr:cNvSpPr txBox="1"/>
          </xdr:nvSpPr>
          <xdr:spPr>
            <a:xfrm>
              <a:off x="3419475" y="400051"/>
              <a:ext cx="5553076" cy="116204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1" u="sng"/>
                <a:t>Analysis :</a:t>
              </a:r>
            </a:p>
            <a:p>
              <a:r>
                <a:rPr lang="en-IN" sz="1100"/>
                <a:t>1.</a:t>
              </a:r>
              <a:r>
                <a:rPr lang="en-IN" sz="1100" baseline="0"/>
                <a:t> From multiple R we conclude that there is 81% chance that increase in independent variables like IQ, Motivation and Annual Salary will lead to increase in performance of Employees.</a:t>
              </a:r>
            </a:p>
            <a:p>
              <a:r>
                <a:rPr lang="en-IN" sz="1100" baseline="0"/>
                <a:t>2. Since </a:t>
              </a:r>
              <a14:m>
                <m:oMath xmlns:m="http://schemas.openxmlformats.org/officeDocument/2006/math">
                  <m:sSup>
                    <m:sSupPr>
                      <m:ctrlPr>
                        <a:rPr lang="en-IN" sz="110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IN" sz="1100" b="0" i="1" baseline="0">
                          <a:latin typeface="Cambria Math" panose="02040503050406030204" pitchFamily="18" charset="0"/>
                        </a:rPr>
                        <m:t>𝑅</m:t>
                      </m:r>
                    </m:e>
                    <m:sup>
                      <m:r>
                        <a:rPr lang="en-IN" sz="1100" b="0" i="1" baseline="0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IN" sz="1100" b="0" i="1" baseline="0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n-IN" sz="1100"/>
                <a:t>&gt; 50 % we can accept</a:t>
              </a:r>
              <a:r>
                <a:rPr lang="en-IN" sz="1100" baseline="0"/>
                <a:t> the multiple linear regression model.</a:t>
              </a:r>
            </a:p>
            <a:p>
              <a:r>
                <a:rPr lang="en-IN" sz="1100" baseline="0"/>
                <a:t>3. Each predicted value of performance will differ by a standard error of approximately ± 4.84.</a:t>
              </a:r>
              <a:endParaRPr lang="en-IN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D28F5B4-CD46-32F9-0F3C-210A882ED83B}"/>
                </a:ext>
              </a:extLst>
            </xdr:cNvPr>
            <xdr:cNvSpPr txBox="1"/>
          </xdr:nvSpPr>
          <xdr:spPr>
            <a:xfrm>
              <a:off x="3419475" y="400051"/>
              <a:ext cx="5553076" cy="116204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1" u="sng"/>
                <a:t>Analysis :</a:t>
              </a:r>
            </a:p>
            <a:p>
              <a:r>
                <a:rPr lang="en-IN" sz="1100"/>
                <a:t>1.</a:t>
              </a:r>
              <a:r>
                <a:rPr lang="en-IN" sz="1100" baseline="0"/>
                <a:t> From multiple R we conclude that there is 81% chance that increase in independent variables like IQ, Motivation and Annual Salary will lead to increase in performance of Employees.</a:t>
              </a:r>
            </a:p>
            <a:p>
              <a:r>
                <a:rPr lang="en-IN" sz="1100" baseline="0"/>
                <a:t>2. Since </a:t>
              </a:r>
              <a:r>
                <a:rPr lang="en-IN" sz="1100" b="0" i="0" baseline="0">
                  <a:latin typeface="Cambria Math" panose="02040503050406030204" pitchFamily="18" charset="0"/>
                </a:rPr>
                <a:t>𝑅^2  </a:t>
              </a:r>
              <a:r>
                <a:rPr lang="en-IN" sz="1100"/>
                <a:t>&gt; 50 % we can accept</a:t>
              </a:r>
              <a:r>
                <a:rPr lang="en-IN" sz="1100" baseline="0"/>
                <a:t> the multiple linear regression model.</a:t>
              </a:r>
            </a:p>
            <a:p>
              <a:r>
                <a:rPr lang="en-IN" sz="1100" baseline="0"/>
                <a:t>3. Each predicted value of performance will differ by a standard error of approximately ± 4.84.</a:t>
              </a:r>
              <a:endParaRPr lang="en-IN" sz="1100"/>
            </a:p>
          </xdr:txBody>
        </xdr:sp>
      </mc:Fallback>
    </mc:AlternateContent>
    <xdr:clientData/>
  </xdr:twoCellAnchor>
  <xdr:twoCellAnchor>
    <xdr:from>
      <xdr:col>8</xdr:col>
      <xdr:colOff>57150</xdr:colOff>
      <xdr:row>31</xdr:row>
      <xdr:rowOff>38099</xdr:rowOff>
    </xdr:from>
    <xdr:to>
      <xdr:col>13</xdr:col>
      <xdr:colOff>542925</xdr:colOff>
      <xdr:row>35</xdr:row>
      <xdr:rowOff>104774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6DAB55D-9276-47A4-5EF9-AABCBA6CCC10}"/>
            </a:ext>
          </a:extLst>
        </xdr:cNvPr>
        <xdr:cNvSpPr txBox="1"/>
      </xdr:nvSpPr>
      <xdr:spPr>
        <a:xfrm>
          <a:off x="6877050" y="6000749"/>
          <a:ext cx="353377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Analysis :</a:t>
          </a:r>
        </a:p>
        <a:p>
          <a:r>
            <a:rPr lang="en-IN" sz="1100"/>
            <a:t>The model has a prediction error of 6% which is acceptable and hence the linear regression can be used for predicting performance of employees.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600075</xdr:colOff>
          <xdr:row>7</xdr:row>
          <xdr:rowOff>180975</xdr:rowOff>
        </xdr:from>
        <xdr:to>
          <xdr:col>3</xdr:col>
          <xdr:colOff>0</xdr:colOff>
          <xdr:row>11</xdr:row>
          <xdr:rowOff>9525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4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590550</xdr:colOff>
          <xdr:row>7</xdr:row>
          <xdr:rowOff>180975</xdr:rowOff>
        </xdr:from>
        <xdr:to>
          <xdr:col>9</xdr:col>
          <xdr:colOff>0</xdr:colOff>
          <xdr:row>10</xdr:row>
          <xdr:rowOff>190500</xdr:rowOff>
        </xdr:to>
        <xdr:sp macro="" textlink="">
          <xdr:nvSpPr>
            <xdr:cNvPr id="3075" name="Spinne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4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600075</xdr:colOff>
          <xdr:row>7</xdr:row>
          <xdr:rowOff>190500</xdr:rowOff>
        </xdr:from>
        <xdr:to>
          <xdr:col>15</xdr:col>
          <xdr:colOff>0</xdr:colOff>
          <xdr:row>11</xdr:row>
          <xdr:rowOff>0</xdr:rowOff>
        </xdr:to>
        <xdr:sp macro="" textlink="">
          <xdr:nvSpPr>
            <xdr:cNvPr id="3076" name="Spinne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4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11</xdr:row>
      <xdr:rowOff>174115</xdr:rowOff>
    </xdr:from>
    <xdr:to>
      <xdr:col>6</xdr:col>
      <xdr:colOff>235564</xdr:colOff>
      <xdr:row>20</xdr:row>
      <xdr:rowOff>155174</xdr:rowOff>
    </xdr:to>
    <xdr:pic>
      <xdr:nvPicPr>
        <xdr:cNvPr id="3" name="Picture 2" descr="Transparent People Silhouettes Standing Png - Professional People  Silhouette Png, Png Download , Transparent Png Image - PNGitem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9032" y="2335163"/>
          <a:ext cx="2693629" cy="1814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09F4-97B3-4656-98B9-C1F7609DAEA5}">
  <dimension ref="A1:H61"/>
  <sheetViews>
    <sheetView tabSelected="1" zoomScale="98" zoomScaleNormal="98" workbookViewId="0">
      <selection activeCell="J16" sqref="J16"/>
    </sheetView>
  </sheetViews>
  <sheetFormatPr defaultRowHeight="15" x14ac:dyDescent="0.25"/>
  <cols>
    <col min="1" max="5" width="13.5703125" customWidth="1"/>
    <col min="7" max="7" width="12.85546875" customWidth="1"/>
  </cols>
  <sheetData>
    <row r="1" spans="1:8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G1" s="1"/>
    </row>
    <row r="2" spans="1:8" x14ac:dyDescent="0.25">
      <c r="A2" s="3" t="s">
        <v>5</v>
      </c>
      <c r="B2" s="2">
        <v>85</v>
      </c>
      <c r="C2" s="2">
        <v>109</v>
      </c>
      <c r="D2" s="2">
        <v>89</v>
      </c>
      <c r="E2" s="2">
        <v>73</v>
      </c>
      <c r="G2" s="4"/>
      <c r="H2" s="4"/>
    </row>
    <row r="3" spans="1:8" x14ac:dyDescent="0.25">
      <c r="A3" s="3" t="s">
        <v>6</v>
      </c>
      <c r="B3" s="2">
        <v>84</v>
      </c>
      <c r="C3" s="2">
        <v>106</v>
      </c>
      <c r="D3" s="2">
        <v>84</v>
      </c>
      <c r="E3" s="2">
        <v>80</v>
      </c>
    </row>
    <row r="4" spans="1:8" x14ac:dyDescent="0.25">
      <c r="A4" s="3" t="s">
        <v>7</v>
      </c>
      <c r="B4" s="2">
        <v>87</v>
      </c>
      <c r="C4" s="2">
        <v>125</v>
      </c>
      <c r="D4" s="2">
        <v>59</v>
      </c>
      <c r="E4" s="2">
        <v>67</v>
      </c>
    </row>
    <row r="5" spans="1:8" x14ac:dyDescent="0.25">
      <c r="A5" s="3" t="s">
        <v>8</v>
      </c>
      <c r="B5" s="2">
        <v>69</v>
      </c>
      <c r="C5" s="2">
        <v>84</v>
      </c>
      <c r="D5" s="2">
        <v>60</v>
      </c>
      <c r="E5" s="2">
        <v>58</v>
      </c>
      <c r="H5" s="16"/>
    </row>
    <row r="6" spans="1:8" x14ac:dyDescent="0.25">
      <c r="A6" s="3" t="s">
        <v>9</v>
      </c>
      <c r="B6" s="2">
        <v>69</v>
      </c>
      <c r="C6" s="2">
        <v>89</v>
      </c>
      <c r="D6" s="2">
        <v>60</v>
      </c>
      <c r="E6" s="2">
        <v>67</v>
      </c>
    </row>
    <row r="7" spans="1:8" x14ac:dyDescent="0.25">
      <c r="A7" s="3" t="s">
        <v>10</v>
      </c>
      <c r="B7" s="2">
        <v>81</v>
      </c>
      <c r="C7" s="2">
        <v>109</v>
      </c>
      <c r="D7" s="2">
        <v>62</v>
      </c>
      <c r="E7" s="2">
        <v>75</v>
      </c>
    </row>
    <row r="8" spans="1:8" x14ac:dyDescent="0.25">
      <c r="A8" s="3" t="s">
        <v>11</v>
      </c>
      <c r="B8" s="2">
        <v>71</v>
      </c>
      <c r="C8" s="2">
        <v>121</v>
      </c>
      <c r="D8" s="2">
        <v>67</v>
      </c>
      <c r="E8" s="2">
        <v>55</v>
      </c>
    </row>
    <row r="9" spans="1:8" x14ac:dyDescent="0.25">
      <c r="A9" s="3" t="s">
        <v>12</v>
      </c>
      <c r="B9" s="2">
        <v>76</v>
      </c>
      <c r="C9" s="2">
        <v>102</v>
      </c>
      <c r="D9" s="2">
        <v>44</v>
      </c>
      <c r="E9" s="2">
        <v>73</v>
      </c>
    </row>
    <row r="10" spans="1:8" x14ac:dyDescent="0.25">
      <c r="A10" s="3" t="s">
        <v>13</v>
      </c>
      <c r="B10" s="2">
        <v>77</v>
      </c>
      <c r="C10" s="2">
        <v>111</v>
      </c>
      <c r="D10" s="2">
        <v>68</v>
      </c>
      <c r="E10" s="2">
        <v>60</v>
      </c>
    </row>
    <row r="11" spans="1:8" x14ac:dyDescent="0.25">
      <c r="A11" s="3" t="s">
        <v>14</v>
      </c>
      <c r="B11" s="2">
        <v>76</v>
      </c>
      <c r="C11" s="2">
        <v>106</v>
      </c>
      <c r="D11" s="2">
        <v>63</v>
      </c>
      <c r="E11" s="2">
        <v>54</v>
      </c>
    </row>
    <row r="12" spans="1:8" x14ac:dyDescent="0.25">
      <c r="A12" s="3" t="s">
        <v>15</v>
      </c>
      <c r="B12" s="2">
        <v>90</v>
      </c>
      <c r="C12" s="2">
        <v>107</v>
      </c>
      <c r="D12" s="2">
        <v>93</v>
      </c>
      <c r="E12" s="2">
        <v>75</v>
      </c>
    </row>
    <row r="13" spans="1:8" x14ac:dyDescent="0.25">
      <c r="A13" s="3" t="s">
        <v>16</v>
      </c>
      <c r="B13" s="2">
        <v>74</v>
      </c>
      <c r="C13" s="2">
        <v>97</v>
      </c>
      <c r="D13" s="2">
        <v>52</v>
      </c>
      <c r="E13" s="2">
        <v>58</v>
      </c>
    </row>
    <row r="14" spans="1:8" x14ac:dyDescent="0.25">
      <c r="A14" s="3" t="s">
        <v>17</v>
      </c>
      <c r="B14" s="2">
        <v>74</v>
      </c>
      <c r="C14" s="2">
        <v>133</v>
      </c>
      <c r="D14" s="2">
        <v>60</v>
      </c>
      <c r="E14" s="2">
        <v>50</v>
      </c>
    </row>
    <row r="15" spans="1:8" x14ac:dyDescent="0.25">
      <c r="A15" s="3" t="s">
        <v>18</v>
      </c>
      <c r="B15" s="2">
        <v>65</v>
      </c>
      <c r="C15" s="2">
        <v>96</v>
      </c>
      <c r="D15" s="2">
        <v>52</v>
      </c>
      <c r="E15" s="2">
        <v>74</v>
      </c>
    </row>
    <row r="16" spans="1:8" x14ac:dyDescent="0.25">
      <c r="A16" s="3" t="s">
        <v>19</v>
      </c>
      <c r="B16" s="2">
        <v>66</v>
      </c>
      <c r="C16" s="2">
        <v>97</v>
      </c>
      <c r="D16" s="2">
        <v>65</v>
      </c>
      <c r="E16" s="2">
        <v>81</v>
      </c>
    </row>
    <row r="17" spans="1:5" x14ac:dyDescent="0.25">
      <c r="A17" s="3" t="s">
        <v>20</v>
      </c>
      <c r="B17" s="2">
        <v>73</v>
      </c>
      <c r="C17" s="2">
        <v>116</v>
      </c>
      <c r="D17" s="2">
        <v>62</v>
      </c>
      <c r="E17" s="2">
        <v>45</v>
      </c>
    </row>
    <row r="18" spans="1:5" x14ac:dyDescent="0.25">
      <c r="A18" s="3" t="s">
        <v>21</v>
      </c>
      <c r="B18" s="2">
        <v>80</v>
      </c>
      <c r="C18" s="2">
        <v>108</v>
      </c>
      <c r="D18" s="2">
        <v>74</v>
      </c>
      <c r="E18" s="2">
        <v>92</v>
      </c>
    </row>
    <row r="19" spans="1:5" x14ac:dyDescent="0.25">
      <c r="A19" s="3" t="s">
        <v>22</v>
      </c>
      <c r="B19" s="2">
        <v>96</v>
      </c>
      <c r="C19" s="2">
        <v>102</v>
      </c>
      <c r="D19" s="2">
        <v>84</v>
      </c>
      <c r="E19" s="2">
        <v>84</v>
      </c>
    </row>
    <row r="20" spans="1:5" x14ac:dyDescent="0.25">
      <c r="A20" s="3" t="s">
        <v>23</v>
      </c>
      <c r="B20" s="2">
        <v>77</v>
      </c>
      <c r="C20" s="2">
        <v>94</v>
      </c>
      <c r="D20" s="2">
        <v>78</v>
      </c>
      <c r="E20" s="2">
        <v>79</v>
      </c>
    </row>
    <row r="21" spans="1:5" x14ac:dyDescent="0.25">
      <c r="A21" s="3" t="s">
        <v>24</v>
      </c>
      <c r="B21" s="2">
        <v>73</v>
      </c>
      <c r="C21" s="2">
        <v>98</v>
      </c>
      <c r="D21" s="2">
        <v>71</v>
      </c>
      <c r="E21" s="2">
        <v>68</v>
      </c>
    </row>
    <row r="22" spans="1:5" x14ac:dyDescent="0.25">
      <c r="A22" s="3" t="s">
        <v>25</v>
      </c>
      <c r="B22" s="2">
        <v>70</v>
      </c>
      <c r="C22" s="2">
        <v>87</v>
      </c>
      <c r="D22" s="2">
        <v>63</v>
      </c>
      <c r="E22" s="2">
        <v>62</v>
      </c>
    </row>
    <row r="23" spans="1:5" x14ac:dyDescent="0.25">
      <c r="A23" s="3" t="s">
        <v>26</v>
      </c>
      <c r="B23" s="2">
        <v>68</v>
      </c>
      <c r="C23" s="2">
        <v>104</v>
      </c>
      <c r="D23" s="2">
        <v>57</v>
      </c>
      <c r="E23" s="2">
        <v>53</v>
      </c>
    </row>
    <row r="24" spans="1:5" x14ac:dyDescent="0.25">
      <c r="A24" s="3" t="s">
        <v>27</v>
      </c>
      <c r="B24" s="2">
        <v>66</v>
      </c>
      <c r="C24" s="2">
        <v>85</v>
      </c>
      <c r="D24" s="2">
        <v>57</v>
      </c>
      <c r="E24" s="2">
        <v>51</v>
      </c>
    </row>
    <row r="25" spans="1:5" x14ac:dyDescent="0.25">
      <c r="A25" s="3" t="s">
        <v>28</v>
      </c>
      <c r="B25" s="2">
        <v>86</v>
      </c>
      <c r="C25" s="2">
        <v>145</v>
      </c>
      <c r="D25" s="2">
        <v>64</v>
      </c>
      <c r="E25" s="2">
        <v>74</v>
      </c>
    </row>
    <row r="26" spans="1:5" x14ac:dyDescent="0.25">
      <c r="A26" s="3" t="s">
        <v>29</v>
      </c>
      <c r="B26" s="2">
        <v>88</v>
      </c>
      <c r="C26" s="2">
        <v>105</v>
      </c>
      <c r="D26" s="2">
        <v>76</v>
      </c>
      <c r="E26" s="2">
        <v>90</v>
      </c>
    </row>
    <row r="27" spans="1:5" x14ac:dyDescent="0.25">
      <c r="A27" s="3" t="s">
        <v>30</v>
      </c>
      <c r="B27" s="2">
        <v>82</v>
      </c>
      <c r="C27" s="2">
        <v>96</v>
      </c>
      <c r="D27" s="2">
        <v>71</v>
      </c>
      <c r="E27" s="2">
        <v>63</v>
      </c>
    </row>
    <row r="28" spans="1:5" x14ac:dyDescent="0.25">
      <c r="A28" s="3" t="s">
        <v>31</v>
      </c>
      <c r="B28" s="2">
        <v>85</v>
      </c>
      <c r="C28" s="2">
        <v>103</v>
      </c>
      <c r="D28" s="2">
        <v>85</v>
      </c>
      <c r="E28" s="2">
        <v>81</v>
      </c>
    </row>
    <row r="29" spans="1:5" x14ac:dyDescent="0.25">
      <c r="A29" s="3" t="s">
        <v>32</v>
      </c>
      <c r="B29" s="2">
        <v>78</v>
      </c>
      <c r="C29" s="2">
        <v>115</v>
      </c>
      <c r="D29" s="2">
        <v>56</v>
      </c>
      <c r="E29" s="2">
        <v>75</v>
      </c>
    </row>
    <row r="30" spans="1:5" x14ac:dyDescent="0.25">
      <c r="A30" s="3" t="s">
        <v>33</v>
      </c>
      <c r="B30" s="2">
        <v>87</v>
      </c>
      <c r="C30" s="2">
        <v>135</v>
      </c>
      <c r="D30" s="2">
        <v>61</v>
      </c>
      <c r="E30" s="2">
        <v>61</v>
      </c>
    </row>
    <row r="31" spans="1:5" x14ac:dyDescent="0.25">
      <c r="A31" s="3" t="s">
        <v>34</v>
      </c>
      <c r="B31" s="2">
        <v>72</v>
      </c>
      <c r="C31" s="2">
        <v>104</v>
      </c>
      <c r="D31" s="2">
        <v>58</v>
      </c>
      <c r="E31" s="2">
        <v>53</v>
      </c>
    </row>
    <row r="32" spans="1:5" x14ac:dyDescent="0.25">
      <c r="A32" s="3" t="s">
        <v>35</v>
      </c>
      <c r="B32" s="2">
        <v>87</v>
      </c>
      <c r="C32" s="2">
        <v>126</v>
      </c>
      <c r="D32" s="2">
        <v>83</v>
      </c>
      <c r="E32" s="2">
        <v>59</v>
      </c>
    </row>
    <row r="33" spans="1:5" x14ac:dyDescent="0.25">
      <c r="A33" s="3" t="s">
        <v>36</v>
      </c>
      <c r="B33" s="2">
        <v>81</v>
      </c>
      <c r="C33" s="2">
        <v>121</v>
      </c>
      <c r="D33" s="2">
        <v>70</v>
      </c>
      <c r="E33" s="2">
        <v>81</v>
      </c>
    </row>
    <row r="34" spans="1:5" x14ac:dyDescent="0.25">
      <c r="A34" s="3" t="s">
        <v>37</v>
      </c>
      <c r="B34" s="2">
        <v>83</v>
      </c>
      <c r="C34" s="2">
        <v>106</v>
      </c>
      <c r="D34" s="2">
        <v>72</v>
      </c>
      <c r="E34" s="2">
        <v>88</v>
      </c>
    </row>
    <row r="35" spans="1:5" x14ac:dyDescent="0.25">
      <c r="A35" s="3" t="s">
        <v>38</v>
      </c>
      <c r="B35" s="2">
        <v>87</v>
      </c>
      <c r="C35" s="2">
        <v>107</v>
      </c>
      <c r="D35" s="2">
        <v>93</v>
      </c>
      <c r="E35" s="2">
        <v>72</v>
      </c>
    </row>
    <row r="36" spans="1:5" x14ac:dyDescent="0.25">
      <c r="A36" s="3" t="s">
        <v>39</v>
      </c>
      <c r="B36" s="2">
        <v>63</v>
      </c>
      <c r="C36" s="2">
        <v>102</v>
      </c>
      <c r="D36" s="2">
        <v>47</v>
      </c>
      <c r="E36" s="2">
        <v>64</v>
      </c>
    </row>
    <row r="37" spans="1:5" x14ac:dyDescent="0.25">
      <c r="A37" s="3" t="s">
        <v>40</v>
      </c>
      <c r="B37" s="2">
        <v>80</v>
      </c>
      <c r="C37" s="2">
        <v>85</v>
      </c>
      <c r="D37" s="2">
        <v>64</v>
      </c>
      <c r="E37" s="2">
        <v>81</v>
      </c>
    </row>
    <row r="38" spans="1:5" x14ac:dyDescent="0.25">
      <c r="A38" s="3" t="s">
        <v>41</v>
      </c>
      <c r="B38" s="2">
        <v>99</v>
      </c>
      <c r="C38" s="2">
        <v>143</v>
      </c>
      <c r="D38" s="2">
        <v>97</v>
      </c>
      <c r="E38" s="2">
        <v>79</v>
      </c>
    </row>
    <row r="39" spans="1:5" x14ac:dyDescent="0.25">
      <c r="A39" s="3" t="s">
        <v>42</v>
      </c>
      <c r="B39" s="2">
        <v>79</v>
      </c>
      <c r="C39" s="2">
        <v>110</v>
      </c>
      <c r="D39" s="2">
        <v>73</v>
      </c>
      <c r="E39" s="2">
        <v>57</v>
      </c>
    </row>
    <row r="40" spans="1:5" x14ac:dyDescent="0.25">
      <c r="A40" s="3" t="s">
        <v>43</v>
      </c>
      <c r="B40" s="2">
        <v>71</v>
      </c>
      <c r="C40" s="2">
        <v>128</v>
      </c>
      <c r="D40" s="2">
        <v>41</v>
      </c>
      <c r="E40" s="2">
        <v>48</v>
      </c>
    </row>
    <row r="41" spans="1:5" x14ac:dyDescent="0.25">
      <c r="A41" s="3" t="s">
        <v>44</v>
      </c>
      <c r="B41" s="2">
        <v>82</v>
      </c>
      <c r="C41" s="2">
        <v>104</v>
      </c>
      <c r="D41" s="2">
        <v>78</v>
      </c>
      <c r="E41" s="2">
        <v>53</v>
      </c>
    </row>
    <row r="42" spans="1:5" x14ac:dyDescent="0.25">
      <c r="A42" s="3" t="s">
        <v>45</v>
      </c>
      <c r="B42" s="2">
        <v>85</v>
      </c>
      <c r="C42" s="2">
        <v>101</v>
      </c>
      <c r="D42" s="2">
        <v>87</v>
      </c>
      <c r="E42" s="2">
        <v>65</v>
      </c>
    </row>
    <row r="43" spans="1:5" x14ac:dyDescent="0.25">
      <c r="A43" s="3" t="s">
        <v>46</v>
      </c>
      <c r="B43" s="2">
        <v>75</v>
      </c>
      <c r="C43" s="2">
        <v>94</v>
      </c>
      <c r="D43" s="2">
        <v>54</v>
      </c>
      <c r="E43" s="2">
        <v>60</v>
      </c>
    </row>
    <row r="44" spans="1:5" x14ac:dyDescent="0.25">
      <c r="A44" s="3" t="s">
        <v>47</v>
      </c>
      <c r="B44" s="2">
        <v>81</v>
      </c>
      <c r="C44" s="2">
        <v>106</v>
      </c>
      <c r="D44" s="2">
        <v>72</v>
      </c>
      <c r="E44" s="2">
        <v>55</v>
      </c>
    </row>
    <row r="45" spans="1:5" x14ac:dyDescent="0.25">
      <c r="A45" s="3" t="s">
        <v>48</v>
      </c>
      <c r="B45" s="2">
        <v>68</v>
      </c>
      <c r="C45" s="2">
        <v>102</v>
      </c>
      <c r="D45" s="2">
        <v>32</v>
      </c>
      <c r="E45" s="2">
        <v>69</v>
      </c>
    </row>
    <row r="46" spans="1:5" x14ac:dyDescent="0.25">
      <c r="A46" s="3" t="s">
        <v>49</v>
      </c>
      <c r="B46" s="2">
        <v>81</v>
      </c>
      <c r="C46" s="2">
        <v>98</v>
      </c>
      <c r="D46" s="2">
        <v>72</v>
      </c>
      <c r="E46" s="2">
        <v>69</v>
      </c>
    </row>
    <row r="47" spans="1:5" x14ac:dyDescent="0.25">
      <c r="A47" s="3" t="s">
        <v>50</v>
      </c>
      <c r="B47" s="2">
        <v>80</v>
      </c>
      <c r="C47" s="2">
        <v>112</v>
      </c>
      <c r="D47" s="2">
        <v>72</v>
      </c>
      <c r="E47" s="2">
        <v>78</v>
      </c>
    </row>
    <row r="48" spans="1:5" x14ac:dyDescent="0.25">
      <c r="A48" s="3" t="s">
        <v>51</v>
      </c>
      <c r="B48" s="2">
        <v>78</v>
      </c>
      <c r="C48" s="2">
        <v>87</v>
      </c>
      <c r="D48" s="2">
        <v>74</v>
      </c>
      <c r="E48" s="2">
        <v>93</v>
      </c>
    </row>
    <row r="49" spans="1:5" x14ac:dyDescent="0.25">
      <c r="A49" s="3" t="s">
        <v>52</v>
      </c>
      <c r="B49" s="2">
        <v>62</v>
      </c>
      <c r="C49" s="2">
        <v>73</v>
      </c>
      <c r="D49" s="2">
        <v>68</v>
      </c>
      <c r="E49" s="2">
        <v>67</v>
      </c>
    </row>
    <row r="50" spans="1:5" x14ac:dyDescent="0.25">
      <c r="A50" s="3" t="s">
        <v>53</v>
      </c>
      <c r="B50" s="2">
        <v>81</v>
      </c>
      <c r="C50" s="2">
        <v>94</v>
      </c>
      <c r="D50" s="2">
        <v>67</v>
      </c>
      <c r="E50" s="2">
        <v>59</v>
      </c>
    </row>
    <row r="51" spans="1:5" x14ac:dyDescent="0.25">
      <c r="A51" s="3" t="s">
        <v>54</v>
      </c>
      <c r="B51" s="2">
        <v>76</v>
      </c>
      <c r="C51" s="2">
        <v>117</v>
      </c>
      <c r="D51" s="2">
        <v>66</v>
      </c>
      <c r="E51" s="2">
        <v>68</v>
      </c>
    </row>
    <row r="52" spans="1:5" x14ac:dyDescent="0.25">
      <c r="A52" s="3" t="s">
        <v>55</v>
      </c>
      <c r="B52" s="2">
        <v>77</v>
      </c>
      <c r="C52" s="2">
        <v>112</v>
      </c>
      <c r="D52" s="2">
        <v>58</v>
      </c>
      <c r="E52" s="2">
        <v>57</v>
      </c>
    </row>
    <row r="53" spans="1:5" x14ac:dyDescent="0.25">
      <c r="A53" s="3" t="s">
        <v>56</v>
      </c>
      <c r="B53" s="2">
        <v>74</v>
      </c>
      <c r="C53" s="2">
        <v>113</v>
      </c>
      <c r="D53" s="2">
        <v>57</v>
      </c>
      <c r="E53" s="2">
        <v>76</v>
      </c>
    </row>
    <row r="54" spans="1:5" x14ac:dyDescent="0.25">
      <c r="A54" s="3" t="s">
        <v>57</v>
      </c>
      <c r="B54" s="2">
        <v>69</v>
      </c>
      <c r="C54" s="2">
        <v>94</v>
      </c>
      <c r="D54" s="2">
        <v>65</v>
      </c>
      <c r="E54" s="2">
        <v>53</v>
      </c>
    </row>
    <row r="55" spans="1:5" x14ac:dyDescent="0.25">
      <c r="A55" s="3" t="s">
        <v>58</v>
      </c>
      <c r="B55" s="2">
        <v>68</v>
      </c>
      <c r="C55" s="2">
        <v>119</v>
      </c>
      <c r="D55" s="2">
        <v>48</v>
      </c>
      <c r="E55" s="2">
        <v>44</v>
      </c>
    </row>
    <row r="56" spans="1:5" x14ac:dyDescent="0.25">
      <c r="A56" s="3" t="s">
        <v>59</v>
      </c>
      <c r="B56" s="2">
        <v>85</v>
      </c>
      <c r="C56" s="2">
        <v>111</v>
      </c>
      <c r="D56" s="2">
        <v>91</v>
      </c>
      <c r="E56" s="2">
        <v>59</v>
      </c>
    </row>
    <row r="57" spans="1:5" x14ac:dyDescent="0.25">
      <c r="A57" s="3" t="s">
        <v>60</v>
      </c>
      <c r="B57" s="2">
        <v>79</v>
      </c>
      <c r="C57" s="2">
        <v>104</v>
      </c>
      <c r="D57" s="2">
        <v>50</v>
      </c>
      <c r="E57" s="2">
        <v>73</v>
      </c>
    </row>
    <row r="58" spans="1:5" x14ac:dyDescent="0.25">
      <c r="A58" s="3" t="s">
        <v>61</v>
      </c>
      <c r="B58" s="2">
        <v>74</v>
      </c>
      <c r="C58" s="2">
        <v>99</v>
      </c>
      <c r="D58" s="2">
        <v>77</v>
      </c>
      <c r="E58" s="2">
        <v>83</v>
      </c>
    </row>
    <row r="59" spans="1:5" x14ac:dyDescent="0.25">
      <c r="A59" s="3" t="s">
        <v>62</v>
      </c>
      <c r="B59" s="2">
        <v>81</v>
      </c>
      <c r="C59" s="2">
        <v>104</v>
      </c>
      <c r="D59" s="2">
        <v>78</v>
      </c>
      <c r="E59" s="2">
        <v>83</v>
      </c>
    </row>
    <row r="60" spans="1:5" x14ac:dyDescent="0.25">
      <c r="A60" s="3" t="s">
        <v>63</v>
      </c>
      <c r="B60" s="2">
        <v>84</v>
      </c>
      <c r="C60" s="2">
        <v>108</v>
      </c>
      <c r="D60" s="2">
        <v>58</v>
      </c>
      <c r="E60" s="2">
        <v>64</v>
      </c>
    </row>
    <row r="61" spans="1:5" x14ac:dyDescent="0.25">
      <c r="A61" s="3" t="s">
        <v>64</v>
      </c>
      <c r="B61" s="2">
        <v>92</v>
      </c>
      <c r="C61" s="2">
        <v>130</v>
      </c>
      <c r="D61" s="2">
        <v>58</v>
      </c>
      <c r="E61" s="2">
        <v>75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93342-CBFD-4845-A591-DBB099FF4964}">
  <dimension ref="A1:E5"/>
  <sheetViews>
    <sheetView workbookViewId="0">
      <selection activeCell="I4" sqref="I4"/>
    </sheetView>
  </sheetViews>
  <sheetFormatPr defaultRowHeight="15" x14ac:dyDescent="0.25"/>
  <cols>
    <col min="1" max="1" width="12.5703125" customWidth="1"/>
    <col min="2" max="2" width="19.28515625" customWidth="1"/>
    <col min="3" max="3" width="15" customWidth="1"/>
    <col min="4" max="4" width="14.85546875" customWidth="1"/>
    <col min="5" max="5" width="13" customWidth="1"/>
  </cols>
  <sheetData>
    <row r="1" spans="1:5" x14ac:dyDescent="0.25">
      <c r="A1" s="6"/>
      <c r="B1" s="6" t="s">
        <v>0</v>
      </c>
      <c r="C1" s="6" t="s">
        <v>1</v>
      </c>
      <c r="D1" s="6" t="s">
        <v>2</v>
      </c>
      <c r="E1" s="6" t="s">
        <v>3</v>
      </c>
    </row>
    <row r="2" spans="1:5" ht="33" customHeight="1" x14ac:dyDescent="0.25">
      <c r="A2" t="s">
        <v>0</v>
      </c>
      <c r="B2" s="8">
        <v>1</v>
      </c>
      <c r="C2" s="8"/>
      <c r="D2" s="8"/>
      <c r="E2" s="8"/>
    </row>
    <row r="3" spans="1:5" ht="33.75" customHeight="1" x14ac:dyDescent="0.25">
      <c r="A3" t="s">
        <v>1</v>
      </c>
      <c r="B3" s="8">
        <v>0.47378037358041264</v>
      </c>
      <c r="C3" s="8">
        <v>1</v>
      </c>
      <c r="D3" s="8"/>
      <c r="E3" s="8"/>
    </row>
    <row r="4" spans="1:5" ht="33.75" customHeight="1" x14ac:dyDescent="0.25">
      <c r="A4" t="s">
        <v>2</v>
      </c>
      <c r="B4" s="8">
        <v>0.63486568560661627</v>
      </c>
      <c r="C4" s="8">
        <v>4.6877909869966976E-2</v>
      </c>
      <c r="D4" s="8">
        <v>1</v>
      </c>
      <c r="E4" s="8"/>
    </row>
    <row r="5" spans="1:5" ht="46.5" customHeight="1" thickBot="1" x14ac:dyDescent="0.3">
      <c r="A5" s="5" t="s">
        <v>3</v>
      </c>
      <c r="B5" s="15">
        <v>0.39692818413442083</v>
      </c>
      <c r="C5" s="15">
        <v>-9.1805172347728572E-2</v>
      </c>
      <c r="D5" s="15">
        <v>0.36339641156786279</v>
      </c>
      <c r="E5" s="15">
        <v>1</v>
      </c>
    </row>
  </sheetData>
  <conditionalFormatting sqref="B2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45499-F762-42B7-BC89-75027E437F1C}">
  <dimension ref="C1:E70"/>
  <sheetViews>
    <sheetView workbookViewId="0">
      <selection activeCell="F64" sqref="F64"/>
    </sheetView>
  </sheetViews>
  <sheetFormatPr defaultRowHeight="15" x14ac:dyDescent="0.25"/>
  <cols>
    <col min="3" max="3" width="18" bestFit="1" customWidth="1"/>
    <col min="4" max="4" width="27" bestFit="1" customWidth="1"/>
    <col min="5" max="5" width="93.5703125" customWidth="1"/>
  </cols>
  <sheetData>
    <row r="1" spans="3:5" x14ac:dyDescent="0.25">
      <c r="C1" s="37" t="s">
        <v>144</v>
      </c>
      <c r="D1" s="38"/>
      <c r="E1" s="38"/>
    </row>
    <row r="3" spans="3:5" x14ac:dyDescent="0.25">
      <c r="C3" s="39" t="s">
        <v>88</v>
      </c>
      <c r="D3" s="40" t="s">
        <v>1</v>
      </c>
      <c r="E3" s="41" t="s">
        <v>89</v>
      </c>
    </row>
    <row r="4" spans="3:5" x14ac:dyDescent="0.25">
      <c r="C4" s="42" t="s">
        <v>90</v>
      </c>
      <c r="D4" s="43">
        <f>MIN(Data!C2:C61)</f>
        <v>73</v>
      </c>
      <c r="E4" s="42" t="s">
        <v>104</v>
      </c>
    </row>
    <row r="5" spans="3:5" x14ac:dyDescent="0.25">
      <c r="C5" s="42" t="s">
        <v>91</v>
      </c>
      <c r="D5" s="42">
        <f>QUARTILE(Data!C2:C61,1)</f>
        <v>97.75</v>
      </c>
      <c r="E5" s="42" t="s">
        <v>105</v>
      </c>
    </row>
    <row r="6" spans="3:5" x14ac:dyDescent="0.25">
      <c r="C6" s="42" t="s">
        <v>92</v>
      </c>
      <c r="D6" s="43">
        <f>AVERAGE(Data!C2:C61)</f>
        <v>106.65</v>
      </c>
      <c r="E6" s="42" t="s">
        <v>141</v>
      </c>
    </row>
    <row r="7" spans="3:5" x14ac:dyDescent="0.25">
      <c r="C7" s="42" t="s">
        <v>93</v>
      </c>
      <c r="D7" s="43">
        <f>MEDIAN(Data!C2:C61)</f>
        <v>105.5</v>
      </c>
      <c r="E7" s="42" t="s">
        <v>106</v>
      </c>
    </row>
    <row r="8" spans="3:5" x14ac:dyDescent="0.25">
      <c r="C8" s="42" t="s">
        <v>94</v>
      </c>
      <c r="D8" s="42">
        <f>QUARTILE(Data!C2:C61,3)</f>
        <v>112.25</v>
      </c>
      <c r="E8" s="42" t="s">
        <v>112</v>
      </c>
    </row>
    <row r="9" spans="3:5" x14ac:dyDescent="0.25">
      <c r="C9" s="42" t="s">
        <v>95</v>
      </c>
      <c r="D9" s="43">
        <f>MAX(Data!C2:C61)</f>
        <v>145</v>
      </c>
      <c r="E9" s="42" t="s">
        <v>107</v>
      </c>
    </row>
    <row r="10" spans="3:5" x14ac:dyDescent="0.25">
      <c r="C10" s="42" t="s">
        <v>96</v>
      </c>
      <c r="D10" s="42">
        <f>MODE(Data!C2:C61)</f>
        <v>104</v>
      </c>
      <c r="E10" s="42" t="s">
        <v>108</v>
      </c>
    </row>
    <row r="11" spans="3:5" x14ac:dyDescent="0.25">
      <c r="C11" s="42"/>
      <c r="D11" s="42"/>
      <c r="E11" s="42"/>
    </row>
    <row r="12" spans="3:5" x14ac:dyDescent="0.25">
      <c r="C12" s="42" t="s">
        <v>97</v>
      </c>
      <c r="D12" s="42">
        <f>_xlfn.VAR.P(Data!C2:C61)</f>
        <v>201.5275</v>
      </c>
      <c r="E12" s="42"/>
    </row>
    <row r="13" spans="3:5" x14ac:dyDescent="0.25">
      <c r="C13" s="42" t="s">
        <v>98</v>
      </c>
      <c r="D13" s="42">
        <f>SQRT(D12)</f>
        <v>14.196038179717608</v>
      </c>
      <c r="E13" s="42"/>
    </row>
    <row r="14" spans="3:5" x14ac:dyDescent="0.25">
      <c r="C14" s="42"/>
      <c r="D14" s="42"/>
      <c r="E14" s="42"/>
    </row>
    <row r="15" spans="3:5" x14ac:dyDescent="0.25">
      <c r="C15" s="42" t="s">
        <v>99</v>
      </c>
      <c r="D15" s="42">
        <f>KURT(Data!C2:C61)</f>
        <v>0.62746024158345648</v>
      </c>
      <c r="E15" s="42" t="s">
        <v>110</v>
      </c>
    </row>
    <row r="16" spans="3:5" x14ac:dyDescent="0.25">
      <c r="C16" s="42" t="s">
        <v>100</v>
      </c>
      <c r="D16" s="42">
        <f>SKEW(Data!C2:C61)</f>
        <v>0.52006661930849785</v>
      </c>
      <c r="E16" s="42" t="s">
        <v>109</v>
      </c>
    </row>
    <row r="17" spans="3:5" x14ac:dyDescent="0.25">
      <c r="C17" s="42"/>
      <c r="D17" s="42"/>
      <c r="E17" s="42"/>
    </row>
    <row r="18" spans="3:5" x14ac:dyDescent="0.25">
      <c r="C18" s="42" t="s">
        <v>101</v>
      </c>
      <c r="D18" s="44">
        <f>CORREL(Data!B1:B61,Data!C1:C61)</f>
        <v>0.47378037358041264</v>
      </c>
      <c r="E18" s="42" t="s">
        <v>111</v>
      </c>
    </row>
    <row r="21" spans="3:5" x14ac:dyDescent="0.25">
      <c r="C21" s="45" t="s">
        <v>88</v>
      </c>
      <c r="D21" s="46" t="s">
        <v>102</v>
      </c>
      <c r="E21" s="46" t="s">
        <v>89</v>
      </c>
    </row>
    <row r="22" spans="3:5" x14ac:dyDescent="0.25">
      <c r="C22" s="47" t="s">
        <v>90</v>
      </c>
      <c r="D22" s="48">
        <f>MIN(Data!D2:D61)</f>
        <v>32</v>
      </c>
      <c r="E22" s="47" t="s">
        <v>113</v>
      </c>
    </row>
    <row r="23" spans="3:5" x14ac:dyDescent="0.25">
      <c r="C23" s="47" t="s">
        <v>91</v>
      </c>
      <c r="D23" s="47">
        <f>QUARTILE(Data!D2:D61,1)</f>
        <v>58</v>
      </c>
      <c r="E23" s="47" t="s">
        <v>114</v>
      </c>
    </row>
    <row r="24" spans="3:5" x14ac:dyDescent="0.25">
      <c r="C24" s="47" t="s">
        <v>92</v>
      </c>
      <c r="D24" s="48">
        <f>AVERAGE(Data!D2:D61)</f>
        <v>66.95</v>
      </c>
      <c r="E24" s="47" t="s">
        <v>115</v>
      </c>
    </row>
    <row r="25" spans="3:5" x14ac:dyDescent="0.25">
      <c r="C25" s="47" t="s">
        <v>93</v>
      </c>
      <c r="D25" s="48">
        <f>MEDIAN(Data!D2:D61)</f>
        <v>65.5</v>
      </c>
      <c r="E25" s="47" t="s">
        <v>116</v>
      </c>
    </row>
    <row r="26" spans="3:5" x14ac:dyDescent="0.25">
      <c r="C26" s="47" t="s">
        <v>94</v>
      </c>
      <c r="D26" s="47">
        <f>QUARTILE(Data!D2:D61,3)</f>
        <v>74.5</v>
      </c>
      <c r="E26" s="47" t="s">
        <v>117</v>
      </c>
    </row>
    <row r="27" spans="3:5" x14ac:dyDescent="0.25">
      <c r="C27" s="47" t="s">
        <v>95</v>
      </c>
      <c r="D27" s="48">
        <f>MAX(Data!D2:D61)</f>
        <v>97</v>
      </c>
      <c r="E27" s="47" t="s">
        <v>118</v>
      </c>
    </row>
    <row r="28" spans="3:5" x14ac:dyDescent="0.25">
      <c r="C28" s="47" t="s">
        <v>96</v>
      </c>
      <c r="D28" s="47">
        <f>MODE(Data!D2:D61)</f>
        <v>58</v>
      </c>
      <c r="E28" s="47" t="s">
        <v>119</v>
      </c>
    </row>
    <row r="29" spans="3:5" x14ac:dyDescent="0.25">
      <c r="C29" s="47"/>
      <c r="D29" s="47"/>
      <c r="E29" s="47"/>
    </row>
    <row r="30" spans="3:5" x14ac:dyDescent="0.25">
      <c r="C30" s="47" t="s">
        <v>97</v>
      </c>
      <c r="D30" s="47">
        <f>_xlfn.VAR.P(Data!D2:D61)</f>
        <v>181.51416666666665</v>
      </c>
      <c r="E30" s="47"/>
    </row>
    <row r="31" spans="3:5" x14ac:dyDescent="0.25">
      <c r="C31" s="47" t="s">
        <v>98</v>
      </c>
      <c r="D31" s="47">
        <f>SQRT(D30)</f>
        <v>13.472719349361755</v>
      </c>
      <c r="E31" s="47"/>
    </row>
    <row r="32" spans="3:5" x14ac:dyDescent="0.25">
      <c r="C32" s="47"/>
      <c r="D32" s="47"/>
      <c r="E32" s="47"/>
    </row>
    <row r="33" spans="3:5" x14ac:dyDescent="0.25">
      <c r="C33" s="47" t="s">
        <v>99</v>
      </c>
      <c r="D33" s="47">
        <f>KURT(Data!D2:D61)</f>
        <v>-2.7536061841026083E-2</v>
      </c>
      <c r="E33" s="47" t="s">
        <v>120</v>
      </c>
    </row>
    <row r="34" spans="3:5" x14ac:dyDescent="0.25">
      <c r="C34" s="47" t="s">
        <v>100</v>
      </c>
      <c r="D34" s="47">
        <f>SKEW(Data!D2:D61)</f>
        <v>8.7409402282161971E-2</v>
      </c>
      <c r="E34" s="47" t="s">
        <v>121</v>
      </c>
    </row>
    <row r="35" spans="3:5" x14ac:dyDescent="0.25">
      <c r="C35" s="47"/>
      <c r="D35" s="47"/>
      <c r="E35" s="47"/>
    </row>
    <row r="36" spans="3:5" x14ac:dyDescent="0.25">
      <c r="C36" s="47" t="s">
        <v>101</v>
      </c>
      <c r="D36" s="49">
        <f>CORREL(Data!D1:D61,Data!B1:B61)</f>
        <v>0.63486568560661627</v>
      </c>
      <c r="E36" s="47" t="s">
        <v>122</v>
      </c>
    </row>
    <row r="39" spans="3:5" x14ac:dyDescent="0.25">
      <c r="C39" s="45" t="s">
        <v>88</v>
      </c>
      <c r="D39" s="46" t="s">
        <v>3</v>
      </c>
      <c r="E39" s="46" t="s">
        <v>89</v>
      </c>
    </row>
    <row r="40" spans="3:5" x14ac:dyDescent="0.25">
      <c r="C40" s="47" t="s">
        <v>90</v>
      </c>
      <c r="D40" s="48">
        <f>MIN(Data!E2:E61)</f>
        <v>44</v>
      </c>
      <c r="E40" s="47" t="s">
        <v>123</v>
      </c>
    </row>
    <row r="41" spans="3:5" x14ac:dyDescent="0.25">
      <c r="C41" s="47" t="s">
        <v>91</v>
      </c>
      <c r="D41" s="47">
        <f>_xlfn.QUARTILE.INC(Data!E2:E61,1)</f>
        <v>58</v>
      </c>
      <c r="E41" s="47" t="s">
        <v>142</v>
      </c>
    </row>
    <row r="42" spans="3:5" x14ac:dyDescent="0.25">
      <c r="C42" s="47" t="s">
        <v>92</v>
      </c>
      <c r="D42" s="48">
        <f>AVERAGE(Data!E2:E61)</f>
        <v>67.716666666666669</v>
      </c>
      <c r="E42" s="47" t="s">
        <v>124</v>
      </c>
    </row>
    <row r="43" spans="3:5" x14ac:dyDescent="0.25">
      <c r="C43" s="47" t="s">
        <v>93</v>
      </c>
      <c r="D43" s="48">
        <f>MEDIAN(Data!E2:E61)</f>
        <v>67.5</v>
      </c>
      <c r="E43" s="47" t="s">
        <v>125</v>
      </c>
    </row>
    <row r="44" spans="3:5" x14ac:dyDescent="0.25">
      <c r="C44" s="47" t="s">
        <v>94</v>
      </c>
      <c r="D44" s="47">
        <f>_xlfn.QUARTILE.INC(Data!E2:E61,3)</f>
        <v>76.5</v>
      </c>
      <c r="E44" s="47" t="s">
        <v>126</v>
      </c>
    </row>
    <row r="45" spans="3:5" x14ac:dyDescent="0.25">
      <c r="C45" s="47" t="s">
        <v>95</v>
      </c>
      <c r="D45" s="48">
        <f>MAX(Data!E2:E61)</f>
        <v>93</v>
      </c>
      <c r="E45" s="47" t="s">
        <v>127</v>
      </c>
    </row>
    <row r="46" spans="3:5" x14ac:dyDescent="0.25">
      <c r="C46" s="47" t="s">
        <v>96</v>
      </c>
      <c r="D46" s="47">
        <f>MODE(Data!E2:E61)</f>
        <v>75</v>
      </c>
      <c r="E46" s="47" t="s">
        <v>128</v>
      </c>
    </row>
    <row r="47" spans="3:5" x14ac:dyDescent="0.25">
      <c r="C47" s="47"/>
      <c r="D47" s="47"/>
      <c r="E47" s="47"/>
    </row>
    <row r="48" spans="3:5" x14ac:dyDescent="0.25">
      <c r="C48" s="47" t="s">
        <v>97</v>
      </c>
      <c r="D48" s="47">
        <f>_xlfn.VAR.P(Data!E2:E61)</f>
        <v>148.20305555555555</v>
      </c>
      <c r="E48" s="47"/>
    </row>
    <row r="49" spans="3:5" x14ac:dyDescent="0.25">
      <c r="C49" s="47" t="s">
        <v>98</v>
      </c>
      <c r="D49" s="47">
        <f>SQRT(D48)</f>
        <v>12.173867731972265</v>
      </c>
      <c r="E49" s="47"/>
    </row>
    <row r="50" spans="3:5" x14ac:dyDescent="0.25">
      <c r="C50" s="47"/>
      <c r="D50" s="47"/>
      <c r="E50" s="47"/>
    </row>
    <row r="51" spans="3:5" ht="33.75" customHeight="1" x14ac:dyDescent="0.25">
      <c r="C51" s="47" t="s">
        <v>99</v>
      </c>
      <c r="D51" s="47">
        <f>KURT(Data!E2:E61)</f>
        <v>-0.8270985494826677</v>
      </c>
      <c r="E51" s="50" t="s">
        <v>129</v>
      </c>
    </row>
    <row r="52" spans="3:5" x14ac:dyDescent="0.25">
      <c r="C52" s="47" t="s">
        <v>100</v>
      </c>
      <c r="D52" s="47">
        <f>_xlfn.SKEW.P(Data!E2:E61)</f>
        <v>8.63605086105141E-2</v>
      </c>
      <c r="E52" s="47" t="s">
        <v>130</v>
      </c>
    </row>
    <row r="53" spans="3:5" x14ac:dyDescent="0.25">
      <c r="C53" s="47"/>
      <c r="D53" s="47"/>
      <c r="E53" s="47"/>
    </row>
    <row r="54" spans="3:5" x14ac:dyDescent="0.25">
      <c r="C54" s="47" t="s">
        <v>101</v>
      </c>
      <c r="D54" s="49">
        <f>CORREL(Data!E1:E61,Data!B1:B61)</f>
        <v>0.39692818413442083</v>
      </c>
      <c r="E54" s="47" t="s">
        <v>131</v>
      </c>
    </row>
    <row r="55" spans="3:5" x14ac:dyDescent="0.25">
      <c r="D55" s="16"/>
    </row>
    <row r="57" spans="3:5" x14ac:dyDescent="0.25">
      <c r="C57" s="45" t="s">
        <v>88</v>
      </c>
      <c r="D57" s="46" t="s">
        <v>103</v>
      </c>
      <c r="E57" s="46" t="s">
        <v>89</v>
      </c>
    </row>
    <row r="58" spans="3:5" x14ac:dyDescent="0.25">
      <c r="C58" s="47" t="s">
        <v>90</v>
      </c>
      <c r="D58" s="48">
        <f>MIN(Data!B2:B61)</f>
        <v>62</v>
      </c>
      <c r="E58" s="47" t="s">
        <v>132</v>
      </c>
    </row>
    <row r="59" spans="3:5" x14ac:dyDescent="0.25">
      <c r="C59" s="47" t="s">
        <v>91</v>
      </c>
      <c r="D59" s="47">
        <f>_xlfn.QUARTILE.EXC(Data!B2:B61,1)</f>
        <v>72.25</v>
      </c>
      <c r="E59" s="47" t="s">
        <v>133</v>
      </c>
    </row>
    <row r="60" spans="3:5" x14ac:dyDescent="0.25">
      <c r="C60" s="47" t="s">
        <v>92</v>
      </c>
      <c r="D60" s="51">
        <f>AVERAGE(Data!B1:B61)</f>
        <v>78.11666666666666</v>
      </c>
      <c r="E60" s="47" t="s">
        <v>134</v>
      </c>
    </row>
    <row r="61" spans="3:5" x14ac:dyDescent="0.25">
      <c r="C61" s="47" t="s">
        <v>93</v>
      </c>
      <c r="D61" s="51">
        <f>MEDIAN(Data!B1:B61)</f>
        <v>78.5</v>
      </c>
      <c r="E61" s="47" t="s">
        <v>135</v>
      </c>
    </row>
    <row r="62" spans="3:5" x14ac:dyDescent="0.25">
      <c r="C62" s="47" t="s">
        <v>94</v>
      </c>
      <c r="D62" s="47">
        <f>_xlfn.QUARTILE.EXC(Data!B1:B61,3)</f>
        <v>84</v>
      </c>
      <c r="E62" s="47" t="s">
        <v>136</v>
      </c>
    </row>
    <row r="63" spans="3:5" x14ac:dyDescent="0.25">
      <c r="C63" s="47" t="s">
        <v>95</v>
      </c>
      <c r="D63" s="51">
        <f>MAX(Data!B1:B61)</f>
        <v>99</v>
      </c>
      <c r="E63" s="47" t="s">
        <v>137</v>
      </c>
    </row>
    <row r="64" spans="3:5" x14ac:dyDescent="0.25">
      <c r="C64" s="47" t="s">
        <v>96</v>
      </c>
      <c r="D64" s="47">
        <f>_xlfn.MODE.MULT(Data!B1:B61)</f>
        <v>81</v>
      </c>
      <c r="E64" s="47" t="s">
        <v>138</v>
      </c>
    </row>
    <row r="65" spans="3:5" x14ac:dyDescent="0.25">
      <c r="C65" s="47"/>
      <c r="D65" s="47"/>
      <c r="E65" s="47"/>
    </row>
    <row r="66" spans="3:5" x14ac:dyDescent="0.25">
      <c r="C66" s="47" t="s">
        <v>97</v>
      </c>
      <c r="D66" s="47">
        <f>_xlfn.VAR.P(Data!B1:B61)</f>
        <v>63.369722222222222</v>
      </c>
      <c r="E66" s="47"/>
    </row>
    <row r="67" spans="3:5" x14ac:dyDescent="0.25">
      <c r="C67" s="47" t="s">
        <v>98</v>
      </c>
      <c r="D67" s="47">
        <f>SQRT(D66)</f>
        <v>7.9605101734890225</v>
      </c>
      <c r="E67" s="47"/>
    </row>
    <row r="68" spans="3:5" x14ac:dyDescent="0.25">
      <c r="C68" s="47"/>
      <c r="D68" s="47"/>
      <c r="E68" s="47"/>
    </row>
    <row r="69" spans="3:5" x14ac:dyDescent="0.25">
      <c r="C69" s="47" t="s">
        <v>99</v>
      </c>
      <c r="D69" s="47">
        <f>KURT(Data!B2:B61)</f>
        <v>-0.18209685140150222</v>
      </c>
      <c r="E69" s="47" t="s">
        <v>139</v>
      </c>
    </row>
    <row r="70" spans="3:5" x14ac:dyDescent="0.25">
      <c r="C70" s="47" t="s">
        <v>100</v>
      </c>
      <c r="D70" s="47">
        <f>SKEW(Data!B1:B61)</f>
        <v>0.15665448378179175</v>
      </c>
      <c r="E70" s="47" t="s">
        <v>140</v>
      </c>
    </row>
  </sheetData>
  <mergeCells count="1">
    <mergeCell ref="C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16F91-1057-4979-B3C1-A600288E956F}">
  <dimension ref="A1:R81"/>
  <sheetViews>
    <sheetView topLeftCell="A19" workbookViewId="0">
      <selection activeCell="O37" sqref="O37"/>
    </sheetView>
  </sheetViews>
  <sheetFormatPr defaultRowHeight="15" x14ac:dyDescent="0.25"/>
  <cols>
    <col min="1" max="1" width="16.85546875" customWidth="1"/>
    <col min="2" max="2" width="25.28515625" customWidth="1"/>
    <col min="4" max="4" width="14.42578125" customWidth="1"/>
  </cols>
  <sheetData>
    <row r="1" spans="1:18" x14ac:dyDescent="0.25">
      <c r="A1" t="s">
        <v>65</v>
      </c>
    </row>
    <row r="2" spans="1:18" ht="15.75" thickBot="1" x14ac:dyDescent="0.3"/>
    <row r="3" spans="1:18" x14ac:dyDescent="0.25">
      <c r="A3" s="7" t="s">
        <v>66</v>
      </c>
      <c r="B3" s="7"/>
    </row>
    <row r="4" spans="1:18" ht="15.75" customHeight="1" x14ac:dyDescent="0.25">
      <c r="A4" t="s">
        <v>67</v>
      </c>
      <c r="B4">
        <v>0.80898993814914688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8" x14ac:dyDescent="0.25">
      <c r="A5" t="s">
        <v>68</v>
      </c>
      <c r="B5" s="8">
        <v>0.65446472002656053</v>
      </c>
    </row>
    <row r="6" spans="1:18" x14ac:dyDescent="0.25">
      <c r="A6" t="s">
        <v>69</v>
      </c>
      <c r="B6" s="8">
        <v>0.63595390145655484</v>
      </c>
    </row>
    <row r="7" spans="1:18" x14ac:dyDescent="0.25">
      <c r="A7" t="s">
        <v>70</v>
      </c>
      <c r="B7">
        <v>4.8436049196589375</v>
      </c>
    </row>
    <row r="8" spans="1:18" ht="15.75" thickBot="1" x14ac:dyDescent="0.3">
      <c r="A8" s="5" t="s">
        <v>71</v>
      </c>
      <c r="B8" s="5">
        <v>60</v>
      </c>
    </row>
    <row r="10" spans="1:18" ht="15.75" thickBot="1" x14ac:dyDescent="0.3">
      <c r="E10" s="54" t="s">
        <v>146</v>
      </c>
      <c r="F10" s="54"/>
      <c r="G10" s="54"/>
      <c r="H10" s="54"/>
      <c r="I10" s="54"/>
    </row>
    <row r="11" spans="1:18" x14ac:dyDescent="0.25">
      <c r="A11" s="6"/>
      <c r="B11" s="6" t="s">
        <v>73</v>
      </c>
      <c r="C11" s="9"/>
      <c r="D11" s="9"/>
      <c r="E11" s="52" t="s">
        <v>1</v>
      </c>
      <c r="F11" s="9"/>
      <c r="G11" s="52" t="s">
        <v>85</v>
      </c>
      <c r="H11" s="9"/>
      <c r="I11" s="52" t="s">
        <v>86</v>
      </c>
    </row>
    <row r="12" spans="1:18" x14ac:dyDescent="0.25">
      <c r="A12" t="s">
        <v>72</v>
      </c>
      <c r="B12">
        <v>18.131459400009589</v>
      </c>
      <c r="E12" s="55">
        <f>Dashboard!D9</f>
        <v>67</v>
      </c>
      <c r="G12" s="55">
        <f>Dashboard!J9</f>
        <v>67</v>
      </c>
      <c r="I12" s="55">
        <f>Dashboard!P9</f>
        <v>89</v>
      </c>
    </row>
    <row r="13" spans="1:18" x14ac:dyDescent="0.25">
      <c r="A13" t="s">
        <v>1</v>
      </c>
      <c r="B13">
        <v>0.2648719764359142</v>
      </c>
    </row>
    <row r="14" spans="1:18" x14ac:dyDescent="0.25">
      <c r="A14" t="s">
        <v>2</v>
      </c>
      <c r="B14">
        <v>0.30819556137523774</v>
      </c>
    </row>
    <row r="15" spans="1:18" ht="15.75" thickBot="1" x14ac:dyDescent="0.3">
      <c r="A15" s="5" t="s">
        <v>3</v>
      </c>
      <c r="B15" s="5">
        <v>0.16396138044343569</v>
      </c>
      <c r="E15" s="53" t="s">
        <v>87</v>
      </c>
      <c r="G15" s="56">
        <f>B13*E12+B14*G12+B15*I12+B12</f>
        <v>71.119547292822546</v>
      </c>
    </row>
    <row r="16" spans="1:18" x14ac:dyDescent="0.25">
      <c r="E16" s="53" t="s">
        <v>145</v>
      </c>
      <c r="F16" s="56">
        <f>G15-B7</f>
        <v>66.275942373163602</v>
      </c>
      <c r="H16" s="56">
        <f>G15+B7</f>
        <v>75.963152212481489</v>
      </c>
    </row>
    <row r="19" spans="1:10" x14ac:dyDescent="0.25">
      <c r="A19" s="54" t="s">
        <v>147</v>
      </c>
      <c r="B19" s="54"/>
      <c r="C19" s="54"/>
      <c r="D19" s="54"/>
      <c r="E19" s="54"/>
      <c r="F19" s="54"/>
      <c r="G19" s="54"/>
      <c r="H19" s="54"/>
      <c r="I19" s="54"/>
      <c r="J19" s="54"/>
    </row>
    <row r="20" spans="1:10" ht="15.75" thickBot="1" x14ac:dyDescent="0.3"/>
    <row r="21" spans="1:10" x14ac:dyDescent="0.25">
      <c r="A21" s="6" t="s">
        <v>74</v>
      </c>
      <c r="B21" s="6" t="s">
        <v>75</v>
      </c>
      <c r="C21" s="6" t="s">
        <v>76</v>
      </c>
      <c r="D21" s="6" t="s">
        <v>78</v>
      </c>
    </row>
    <row r="22" spans="1:10" x14ac:dyDescent="0.25">
      <c r="A22">
        <v>1</v>
      </c>
      <c r="B22">
        <v>86.401090566291202</v>
      </c>
      <c r="C22">
        <v>-1.4010905662912023</v>
      </c>
      <c r="D22">
        <f>C22*C22</f>
        <v>1.9630547749502021</v>
      </c>
      <c r="G22" t="s">
        <v>79</v>
      </c>
    </row>
    <row r="23" spans="1:10" x14ac:dyDescent="0.25">
      <c r="A23">
        <v>2</v>
      </c>
      <c r="B23">
        <v>85.213226493211309</v>
      </c>
      <c r="C23">
        <v>-1.2132264932113088</v>
      </c>
      <c r="D23">
        <f t="shared" ref="D23:D81" si="0">C23*C23</f>
        <v>1.47191852382981</v>
      </c>
      <c r="G23">
        <f>AVERAGE(D22:D81)</f>
        <v>21.896474709894633</v>
      </c>
    </row>
    <row r="24" spans="1:10" x14ac:dyDescent="0.25">
      <c r="A24">
        <v>3</v>
      </c>
      <c r="B24">
        <v>80.409407065348077</v>
      </c>
      <c r="C24">
        <v>6.590592934651923</v>
      </c>
      <c r="D24">
        <f t="shared" si="0"/>
        <v>43.435915230283847</v>
      </c>
    </row>
    <row r="25" spans="1:10" x14ac:dyDescent="0.25">
      <c r="A25">
        <v>4</v>
      </c>
      <c r="B25">
        <v>68.382199168859927</v>
      </c>
      <c r="C25">
        <v>0.61780083114007311</v>
      </c>
      <c r="D25">
        <f t="shared" si="0"/>
        <v>0.38167786695736511</v>
      </c>
    </row>
    <row r="26" spans="1:10" x14ac:dyDescent="0.25">
      <c r="A26">
        <v>5</v>
      </c>
      <c r="B26">
        <v>71.1822114750304</v>
      </c>
      <c r="C26">
        <v>-2.1822114750303996</v>
      </c>
      <c r="D26">
        <f t="shared" si="0"/>
        <v>4.7620469217543526</v>
      </c>
      <c r="G26" t="s">
        <v>77</v>
      </c>
    </row>
    <row r="27" spans="1:10" x14ac:dyDescent="0.25">
      <c r="A27">
        <v>6</v>
      </c>
      <c r="B27">
        <v>78.407733170046654</v>
      </c>
      <c r="C27">
        <v>2.5922668299533456</v>
      </c>
      <c r="D27">
        <f t="shared" si="0"/>
        <v>6.7198473176763676</v>
      </c>
      <c r="G27">
        <f>SQRT(G23)</f>
        <v>4.6793669133649516</v>
      </c>
      <c r="J27" s="2"/>
    </row>
    <row r="28" spans="1:10" x14ac:dyDescent="0.25">
      <c r="A28">
        <v>7</v>
      </c>
      <c r="B28">
        <v>79.847947085285099</v>
      </c>
      <c r="C28">
        <v>-8.8479470852850994</v>
      </c>
      <c r="D28">
        <f t="shared" si="0"/>
        <v>78.286167624005088</v>
      </c>
    </row>
    <row r="29" spans="1:10" x14ac:dyDescent="0.25">
      <c r="A29">
        <v>8</v>
      </c>
      <c r="B29">
        <v>70.678186469354102</v>
      </c>
      <c r="C29">
        <v>5.3218135306458976</v>
      </c>
      <c r="D29">
        <f t="shared" si="0"/>
        <v>28.321699254965754</v>
      </c>
    </row>
    <row r="30" spans="1:10" x14ac:dyDescent="0.25">
      <c r="A30">
        <v>9</v>
      </c>
      <c r="B30">
        <v>78.32722978451838</v>
      </c>
      <c r="C30">
        <v>-1.32722978451838</v>
      </c>
      <c r="D30">
        <f t="shared" si="0"/>
        <v>1.7615389009127054</v>
      </c>
      <c r="G30" t="s">
        <v>80</v>
      </c>
    </row>
    <row r="31" spans="1:10" x14ac:dyDescent="0.25">
      <c r="A31">
        <v>10</v>
      </c>
      <c r="B31">
        <v>74.478123812802011</v>
      </c>
      <c r="C31">
        <v>1.5218761871979893</v>
      </c>
      <c r="D31">
        <f t="shared" si="0"/>
        <v>2.3161071291602893</v>
      </c>
      <c r="G31" s="2">
        <f>AVERAGE(Data!B2:B61)</f>
        <v>78.11666666666666</v>
      </c>
    </row>
    <row r="32" spans="1:10" x14ac:dyDescent="0.25">
      <c r="A32">
        <v>11</v>
      </c>
      <c r="B32">
        <v>87.432051619807197</v>
      </c>
      <c r="C32">
        <v>2.5679483801928029</v>
      </c>
      <c r="D32">
        <f t="shared" si="0"/>
        <v>6.5943588833348405</v>
      </c>
    </row>
    <row r="33" spans="1:8" x14ac:dyDescent="0.25">
      <c r="A33">
        <v>12</v>
      </c>
      <c r="B33">
        <v>69.359970371524895</v>
      </c>
      <c r="C33">
        <v>4.640029628475105</v>
      </c>
      <c r="D33">
        <f t="shared" si="0"/>
        <v>21.529874953126821</v>
      </c>
      <c r="G33" t="s">
        <v>148</v>
      </c>
    </row>
    <row r="34" spans="1:8" x14ac:dyDescent="0.25">
      <c r="A34">
        <v>13</v>
      </c>
      <c r="B34">
        <v>80.049234970672217</v>
      </c>
      <c r="C34">
        <v>-6.0492349706722166</v>
      </c>
      <c r="D34">
        <f t="shared" si="0"/>
        <v>36.593243730403692</v>
      </c>
      <c r="G34" s="57">
        <f>(G27/G31)*100</f>
        <v>5.9902286068252</v>
      </c>
      <c r="H34" t="s">
        <v>81</v>
      </c>
    </row>
    <row r="35" spans="1:8" x14ac:dyDescent="0.25">
      <c r="A35">
        <v>14</v>
      </c>
      <c r="B35">
        <v>71.718480482183963</v>
      </c>
      <c r="C35">
        <v>-6.7184804821839634</v>
      </c>
      <c r="D35">
        <f t="shared" si="0"/>
        <v>45.137979989486858</v>
      </c>
    </row>
    <row r="36" spans="1:8" x14ac:dyDescent="0.25">
      <c r="A36">
        <v>15</v>
      </c>
      <c r="B36">
        <v>77.137624419602005</v>
      </c>
      <c r="C36">
        <v>-11.137624419602005</v>
      </c>
      <c r="D36">
        <f t="shared" si="0"/>
        <v>124.0466777121149</v>
      </c>
    </row>
    <row r="37" spans="1:8" x14ac:dyDescent="0.25">
      <c r="A37">
        <v>16</v>
      </c>
      <c r="B37">
        <v>75.342995591794988</v>
      </c>
      <c r="C37">
        <v>-2.3429955917949883</v>
      </c>
      <c r="D37">
        <f t="shared" si="0"/>
        <v>5.4896283431707475</v>
      </c>
    </row>
    <row r="38" spans="1:8" x14ac:dyDescent="0.25">
      <c r="A38">
        <v>17</v>
      </c>
      <c r="B38">
        <v>84.628551397652004</v>
      </c>
      <c r="C38">
        <v>-4.6285513976520036</v>
      </c>
      <c r="D38">
        <f t="shared" si="0"/>
        <v>21.423488040706317</v>
      </c>
    </row>
    <row r="39" spans="1:8" x14ac:dyDescent="0.25">
      <c r="A39">
        <v>18</v>
      </c>
      <c r="B39">
        <v>84.809584109241399</v>
      </c>
      <c r="C39">
        <v>11.190415890758601</v>
      </c>
      <c r="D39">
        <f t="shared" si="0"/>
        <v>125.22540780814261</v>
      </c>
    </row>
    <row r="40" spans="1:8" x14ac:dyDescent="0.25">
      <c r="A40">
        <v>19</v>
      </c>
      <c r="B40">
        <v>80.021628027285502</v>
      </c>
      <c r="C40">
        <v>-3.0216280272855016</v>
      </c>
      <c r="D40">
        <f t="shared" si="0"/>
        <v>9.1302359352772715</v>
      </c>
    </row>
    <row r="41" spans="1:8" x14ac:dyDescent="0.25">
      <c r="A41">
        <v>20</v>
      </c>
      <c r="B41">
        <v>77.120171818524682</v>
      </c>
      <c r="C41">
        <v>-4.1201718185246818</v>
      </c>
      <c r="D41">
        <f t="shared" si="0"/>
        <v>16.975815814164985</v>
      </c>
    </row>
    <row r="42" spans="1:8" x14ac:dyDescent="0.25">
      <c r="A42">
        <v>21</v>
      </c>
      <c r="B42">
        <v>70.757247304067121</v>
      </c>
      <c r="C42">
        <v>-0.75724730406712126</v>
      </c>
      <c r="D42">
        <f t="shared" si="0"/>
        <v>0.57342347951692318</v>
      </c>
    </row>
    <row r="43" spans="1:8" x14ac:dyDescent="0.25">
      <c r="A43">
        <v>22</v>
      </c>
      <c r="B43">
        <v>71.935245111235318</v>
      </c>
      <c r="C43">
        <v>-3.9352451112353179</v>
      </c>
      <c r="D43">
        <f t="shared" si="0"/>
        <v>15.48615408550147</v>
      </c>
    </row>
    <row r="44" spans="1:8" x14ac:dyDescent="0.25">
      <c r="A44">
        <v>23</v>
      </c>
      <c r="B44">
        <v>66.574754798066067</v>
      </c>
      <c r="C44">
        <v>-0.574754798066067</v>
      </c>
      <c r="D44">
        <f t="shared" si="0"/>
        <v>0.33034307789996548</v>
      </c>
    </row>
    <row r="45" spans="1:8" x14ac:dyDescent="0.25">
      <c r="A45">
        <v>24</v>
      </c>
      <c r="B45">
        <v>88.395554064046607</v>
      </c>
      <c r="C45">
        <v>-2.3955540640466069</v>
      </c>
      <c r="D45">
        <f t="shared" si="0"/>
        <v>5.7386792737702148</v>
      </c>
    </row>
    <row r="46" spans="1:8" x14ac:dyDescent="0.25">
      <c r="A46">
        <v>25</v>
      </c>
      <c r="B46">
        <v>84.122403830207858</v>
      </c>
      <c r="C46">
        <v>3.8775961697921417</v>
      </c>
      <c r="D46">
        <f t="shared" si="0"/>
        <v>15.035752055986688</v>
      </c>
    </row>
    <row r="47" spans="1:8" x14ac:dyDescent="0.25">
      <c r="A47">
        <v>26</v>
      </c>
      <c r="B47">
        <v>75.770620963435675</v>
      </c>
      <c r="C47">
        <v>6.2293790365643247</v>
      </c>
      <c r="D47">
        <f t="shared" si="0"/>
        <v>38.805163181187076</v>
      </c>
    </row>
    <row r="48" spans="1:8" x14ac:dyDescent="0.25">
      <c r="A48">
        <v>27</v>
      </c>
      <c r="B48">
        <v>84.890767505722252</v>
      </c>
      <c r="C48">
        <v>0.10923249427774806</v>
      </c>
      <c r="D48">
        <f t="shared" si="0"/>
        <v>1.1931737806138263E-2</v>
      </c>
    </row>
    <row r="49" spans="1:4" x14ac:dyDescent="0.25">
      <c r="A49">
        <v>28</v>
      </c>
      <c r="B49">
        <v>78.147791660410718</v>
      </c>
      <c r="C49">
        <v>-0.1477916604107179</v>
      </c>
      <c r="D49">
        <f t="shared" si="0"/>
        <v>2.184237488695696E-2</v>
      </c>
    </row>
    <row r="50" spans="1:4" x14ac:dyDescent="0.25">
      <c r="A50">
        <v>29</v>
      </c>
      <c r="B50">
        <v>82.690749669797086</v>
      </c>
      <c r="C50">
        <v>4.3092503302029144</v>
      </c>
      <c r="D50">
        <f t="shared" si="0"/>
        <v>18.569638408353928</v>
      </c>
    </row>
    <row r="51" spans="1:4" x14ac:dyDescent="0.25">
      <c r="A51">
        <v>30</v>
      </c>
      <c r="B51">
        <v>72.243440672610546</v>
      </c>
      <c r="C51">
        <v>-0.24344067261054647</v>
      </c>
      <c r="D51">
        <f t="shared" si="0"/>
        <v>5.9263361081075272E-2</v>
      </c>
    </row>
    <row r="52" spans="1:4" x14ac:dyDescent="0.25">
      <c r="A52">
        <v>31</v>
      </c>
      <c r="B52">
        <v>86.759281471242218</v>
      </c>
      <c r="C52">
        <v>0.24071852875778177</v>
      </c>
      <c r="D52">
        <f t="shared" si="0"/>
        <v>5.7945410087311008E-2</v>
      </c>
    </row>
    <row r="53" spans="1:4" x14ac:dyDescent="0.25">
      <c r="A53">
        <v>32</v>
      </c>
      <c r="B53">
        <v>85.035529660940142</v>
      </c>
      <c r="C53">
        <v>-4.0355296609401421</v>
      </c>
      <c r="D53">
        <f t="shared" si="0"/>
        <v>16.285499644327658</v>
      </c>
    </row>
    <row r="54" spans="1:4" x14ac:dyDescent="0.25">
      <c r="A54">
        <v>33</v>
      </c>
      <c r="B54">
        <v>82.826570800255951</v>
      </c>
      <c r="C54">
        <v>0.17342919974404936</v>
      </c>
      <c r="D54">
        <f t="shared" si="0"/>
        <v>3.0077687323861371E-2</v>
      </c>
    </row>
    <row r="55" spans="1:4" x14ac:dyDescent="0.25">
      <c r="A55">
        <v>34</v>
      </c>
      <c r="B55">
        <v>86.94016747847688</v>
      </c>
      <c r="C55">
        <v>5.9832521523119908E-2</v>
      </c>
      <c r="D55">
        <f t="shared" si="0"/>
        <v>3.579930631814607E-3</v>
      </c>
    </row>
    <row r="56" spans="1:4" x14ac:dyDescent="0.25">
      <c r="A56">
        <v>35</v>
      </c>
      <c r="B56">
        <v>70.127120729488894</v>
      </c>
      <c r="C56">
        <v>-7.1271207294888939</v>
      </c>
      <c r="D56">
        <f t="shared" si="0"/>
        <v>50.795849892710301</v>
      </c>
    </row>
    <row r="57" spans="1:4" x14ac:dyDescent="0.25">
      <c r="A57">
        <v>36</v>
      </c>
      <c r="B57">
        <v>73.650965140995808</v>
      </c>
      <c r="C57">
        <v>6.3490348590041918</v>
      </c>
      <c r="D57">
        <f t="shared" si="0"/>
        <v>40.310243640850381</v>
      </c>
    </row>
    <row r="58" spans="1:4" x14ac:dyDescent="0.25">
      <c r="A58">
        <v>37</v>
      </c>
      <c r="B58">
        <v>98.856070538774802</v>
      </c>
      <c r="C58">
        <v>0.14392946122519845</v>
      </c>
      <c r="D58">
        <f t="shared" si="0"/>
        <v>2.0715689808575903E-2</v>
      </c>
    </row>
    <row r="59" spans="1:4" x14ac:dyDescent="0.25">
      <c r="A59">
        <v>38</v>
      </c>
      <c r="B59">
        <v>79.111451473628335</v>
      </c>
      <c r="C59">
        <v>-0.11145147362833541</v>
      </c>
      <c r="D59">
        <f t="shared" si="0"/>
        <v>1.2421430973927543E-2</v>
      </c>
    </row>
    <row r="60" spans="1:4" x14ac:dyDescent="0.25">
      <c r="A60">
        <v>39</v>
      </c>
      <c r="B60">
        <v>72.541236661476276</v>
      </c>
      <c r="C60">
        <v>-1.541236661476276</v>
      </c>
      <c r="D60">
        <f t="shared" si="0"/>
        <v>2.3754104466785368</v>
      </c>
    </row>
    <row r="61" spans="1:4" x14ac:dyDescent="0.25">
      <c r="A61">
        <v>40</v>
      </c>
      <c r="B61">
        <v>78.407351900115302</v>
      </c>
      <c r="C61">
        <v>3.5926480998846984</v>
      </c>
      <c r="D61">
        <f t="shared" si="0"/>
        <v>12.907120369605133</v>
      </c>
    </row>
    <row r="62" spans="1:4" x14ac:dyDescent="0.25">
      <c r="A62">
        <v>41</v>
      </c>
      <c r="B62">
        <v>82.35403258850593</v>
      </c>
      <c r="C62">
        <v>2.6459674114940697</v>
      </c>
      <c r="D62">
        <f t="shared" si="0"/>
        <v>7.0011435426886273</v>
      </c>
    </row>
    <row r="63" spans="1:4" x14ac:dyDescent="0.25">
      <c r="A63">
        <v>42</v>
      </c>
      <c r="B63">
        <v>69.509668325854506</v>
      </c>
      <c r="C63">
        <v>5.4903316741454944</v>
      </c>
      <c r="D63">
        <f t="shared" si="0"/>
        <v>30.143741892125266</v>
      </c>
    </row>
    <row r="64" spans="1:4" x14ac:dyDescent="0.25">
      <c r="A64">
        <v>43</v>
      </c>
      <c r="B64">
        <v>77.415845245622577</v>
      </c>
      <c r="C64">
        <v>3.5841547543774226</v>
      </c>
      <c r="D64">
        <f t="shared" si="0"/>
        <v>12.846165303326282</v>
      </c>
    </row>
    <row r="65" spans="1:4" x14ac:dyDescent="0.25">
      <c r="A65">
        <v>44</v>
      </c>
      <c r="B65">
        <v>66.323994211077505</v>
      </c>
      <c r="C65">
        <v>1.6760057889224953</v>
      </c>
      <c r="D65">
        <f t="shared" si="0"/>
        <v>2.808995404501716</v>
      </c>
    </row>
    <row r="66" spans="1:4" x14ac:dyDescent="0.25">
      <c r="A66">
        <v>45</v>
      </c>
      <c r="B66">
        <v>77.592328760343364</v>
      </c>
      <c r="C66">
        <v>3.4076712396566364</v>
      </c>
      <c r="D66">
        <f t="shared" si="0"/>
        <v>11.612223277582997</v>
      </c>
    </row>
    <row r="67" spans="1:4" x14ac:dyDescent="0.25">
      <c r="A67">
        <v>46</v>
      </c>
      <c r="B67">
        <v>82.776188854437081</v>
      </c>
      <c r="C67">
        <v>-2.7761888544370805</v>
      </c>
      <c r="D67">
        <f t="shared" si="0"/>
        <v>7.7072245555006695</v>
      </c>
    </row>
    <row r="68" spans="1:4" x14ac:dyDescent="0.25">
      <c r="A68">
        <v>47</v>
      </c>
      <c r="B68">
        <v>79.23020127294123</v>
      </c>
      <c r="C68">
        <v>-1.2302012729412297</v>
      </c>
      <c r="D68">
        <f t="shared" si="0"/>
        <v>1.513395171946222</v>
      </c>
    </row>
    <row r="69" spans="1:4" x14ac:dyDescent="0.25">
      <c r="A69">
        <v>48</v>
      </c>
      <c r="B69">
        <v>69.409824343057679</v>
      </c>
      <c r="C69">
        <v>-7.4098243430576787</v>
      </c>
      <c r="D69">
        <f t="shared" si="0"/>
        <v>54.905496794970162</v>
      </c>
    </row>
    <row r="70" spans="1:4" x14ac:dyDescent="0.25">
      <c r="A70">
        <v>49</v>
      </c>
      <c r="B70">
        <v>73.352249243289165</v>
      </c>
      <c r="C70">
        <v>7.6477507567108347</v>
      </c>
      <c r="D70">
        <f t="shared" si="0"/>
        <v>58.488091636771145</v>
      </c>
    </row>
    <row r="71" spans="1:4" x14ac:dyDescent="0.25">
      <c r="A71">
        <v>50</v>
      </c>
      <c r="B71">
        <v>80.61176156393087</v>
      </c>
      <c r="C71">
        <v>-4.6117615639308696</v>
      </c>
      <c r="D71">
        <f t="shared" si="0"/>
        <v>21.268344722550101</v>
      </c>
    </row>
    <row r="72" spans="1:4" x14ac:dyDescent="0.25">
      <c r="A72">
        <v>51</v>
      </c>
      <c r="B72">
        <v>75.018262005871605</v>
      </c>
      <c r="C72">
        <v>1.9817379941283946</v>
      </c>
      <c r="D72">
        <f t="shared" si="0"/>
        <v>3.9272854773720329</v>
      </c>
    </row>
    <row r="73" spans="1:4" x14ac:dyDescent="0.25">
      <c r="A73">
        <v>52</v>
      </c>
      <c r="B73">
        <v>78.09020464935756</v>
      </c>
      <c r="C73">
        <v>-4.0902046493575597</v>
      </c>
      <c r="D73">
        <f t="shared" si="0"/>
        <v>16.729774073626199</v>
      </c>
    </row>
    <row r="74" spans="1:4" x14ac:dyDescent="0.25">
      <c r="A74">
        <v>53</v>
      </c>
      <c r="B74">
        <v>71.752089837878074</v>
      </c>
      <c r="C74">
        <v>-2.7520898378780743</v>
      </c>
      <c r="D74">
        <f t="shared" si="0"/>
        <v>7.5739984757517647</v>
      </c>
    </row>
    <row r="75" spans="1:4" x14ac:dyDescent="0.25">
      <c r="A75">
        <v>54</v>
      </c>
      <c r="B75">
        <v>71.658912281405961</v>
      </c>
      <c r="C75">
        <v>-3.6589122814059607</v>
      </c>
      <c r="D75">
        <f t="shared" si="0"/>
        <v>13.387639083023371</v>
      </c>
    </row>
    <row r="76" spans="1:4" x14ac:dyDescent="0.25">
      <c r="A76">
        <v>55</v>
      </c>
      <c r="B76">
        <v>85.25176631570541</v>
      </c>
      <c r="C76">
        <v>-0.25176631570541019</v>
      </c>
      <c r="D76">
        <f t="shared" si="0"/>
        <v>6.3386277723876269E-2</v>
      </c>
    </row>
    <row r="77" spans="1:4" x14ac:dyDescent="0.25">
      <c r="A77">
        <v>56</v>
      </c>
      <c r="B77">
        <v>73.057103790477356</v>
      </c>
      <c r="C77">
        <v>5.9428962095226439</v>
      </c>
      <c r="D77">
        <f t="shared" si="0"/>
        <v>35.318015357158608</v>
      </c>
    </row>
    <row r="78" spans="1:4" x14ac:dyDescent="0.25">
      <c r="A78">
        <v>57</v>
      </c>
      <c r="B78">
        <v>81.693637869863565</v>
      </c>
      <c r="C78">
        <v>-7.693637869863565</v>
      </c>
      <c r="D78">
        <f t="shared" si="0"/>
        <v>59.192063672598778</v>
      </c>
    </row>
    <row r="79" spans="1:4" x14ac:dyDescent="0.25">
      <c r="A79">
        <v>58</v>
      </c>
      <c r="B79">
        <v>83.326193313418372</v>
      </c>
      <c r="C79">
        <v>-2.3261933134183721</v>
      </c>
      <c r="D79">
        <f t="shared" si="0"/>
        <v>5.4111753313923447</v>
      </c>
    </row>
    <row r="80" spans="1:4" x14ac:dyDescent="0.25">
      <c r="A80">
        <v>59</v>
      </c>
      <c r="B80">
        <v>75.106503763231999</v>
      </c>
      <c r="C80">
        <v>8.8934962367680015</v>
      </c>
      <c r="D80">
        <f t="shared" si="0"/>
        <v>79.094275313406598</v>
      </c>
    </row>
    <row r="81" spans="1:4" ht="15.75" thickBot="1" x14ac:dyDescent="0.3">
      <c r="A81" s="5">
        <v>60</v>
      </c>
      <c r="B81" s="5">
        <v>82.737262429699911</v>
      </c>
      <c r="C81" s="5">
        <v>9.2627375703000894</v>
      </c>
      <c r="D81">
        <f t="shared" si="0"/>
        <v>85.798307296248808</v>
      </c>
    </row>
  </sheetData>
  <mergeCells count="2">
    <mergeCell ref="E10:I10"/>
    <mergeCell ref="A19:J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2B1B-CE6F-4D08-92BA-21E38E0C9BDB}">
  <dimension ref="B1:S22"/>
  <sheetViews>
    <sheetView showGridLines="0" showRowColHeaders="0" zoomScale="93" zoomScaleNormal="93" workbookViewId="0">
      <selection activeCell="J9" sqref="J9:L11"/>
    </sheetView>
  </sheetViews>
  <sheetFormatPr defaultRowHeight="15" x14ac:dyDescent="0.25"/>
  <sheetData>
    <row r="1" spans="2:19" x14ac:dyDescent="0.25">
      <c r="B1" s="18" t="s">
        <v>143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20"/>
    </row>
    <row r="2" spans="2:19" x14ac:dyDescent="0.25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3"/>
    </row>
    <row r="3" spans="2:19" x14ac:dyDescent="0.25">
      <c r="B3" s="10"/>
      <c r="S3" s="11"/>
    </row>
    <row r="4" spans="2:19" x14ac:dyDescent="0.25">
      <c r="B4" s="10"/>
      <c r="S4" s="11"/>
    </row>
    <row r="5" spans="2:19" x14ac:dyDescent="0.25">
      <c r="B5" s="10"/>
      <c r="S5" s="11"/>
    </row>
    <row r="6" spans="2:19" x14ac:dyDescent="0.25">
      <c r="B6" s="10"/>
      <c r="D6" s="33" t="s">
        <v>1</v>
      </c>
      <c r="E6" s="34"/>
      <c r="F6" s="34"/>
      <c r="J6" s="33" t="s">
        <v>82</v>
      </c>
      <c r="K6" s="33"/>
      <c r="L6" s="33"/>
      <c r="P6" s="33" t="s">
        <v>83</v>
      </c>
      <c r="Q6" s="33"/>
      <c r="R6" s="33"/>
      <c r="S6" s="11"/>
    </row>
    <row r="7" spans="2:19" x14ac:dyDescent="0.25">
      <c r="B7" s="10"/>
      <c r="D7" s="34"/>
      <c r="E7" s="34"/>
      <c r="F7" s="34"/>
      <c r="J7" s="33"/>
      <c r="K7" s="33"/>
      <c r="L7" s="33"/>
      <c r="P7" s="33"/>
      <c r="Q7" s="33"/>
      <c r="R7" s="33"/>
      <c r="S7" s="11"/>
    </row>
    <row r="8" spans="2:19" ht="15.75" thickBot="1" x14ac:dyDescent="0.3">
      <c r="B8" s="10"/>
      <c r="D8" s="34"/>
      <c r="E8" s="34"/>
      <c r="F8" s="34"/>
      <c r="J8" s="33"/>
      <c r="K8" s="33"/>
      <c r="L8" s="33"/>
      <c r="P8" s="33"/>
      <c r="Q8" s="33"/>
      <c r="R8" s="33"/>
      <c r="S8" s="11"/>
    </row>
    <row r="9" spans="2:19" x14ac:dyDescent="0.25">
      <c r="B9" s="10"/>
      <c r="D9" s="36">
        <v>67</v>
      </c>
      <c r="E9" s="25"/>
      <c r="F9" s="26"/>
      <c r="J9" s="36">
        <v>67</v>
      </c>
      <c r="K9" s="25"/>
      <c r="L9" s="26"/>
      <c r="P9" s="36">
        <v>89</v>
      </c>
      <c r="Q9" s="25"/>
      <c r="R9" s="26"/>
      <c r="S9" s="11"/>
    </row>
    <row r="10" spans="2:19" x14ac:dyDescent="0.25">
      <c r="B10" s="10"/>
      <c r="D10" s="27"/>
      <c r="E10" s="28"/>
      <c r="F10" s="29"/>
      <c r="J10" s="27"/>
      <c r="K10" s="28"/>
      <c r="L10" s="29"/>
      <c r="P10" s="27"/>
      <c r="Q10" s="28"/>
      <c r="R10" s="29"/>
      <c r="S10" s="11"/>
    </row>
    <row r="11" spans="2:19" ht="15.75" thickBot="1" x14ac:dyDescent="0.3">
      <c r="B11" s="10"/>
      <c r="D11" s="30"/>
      <c r="E11" s="31"/>
      <c r="F11" s="32"/>
      <c r="J11" s="30"/>
      <c r="K11" s="31"/>
      <c r="L11" s="32"/>
      <c r="P11" s="30"/>
      <c r="Q11" s="31"/>
      <c r="R11" s="32"/>
      <c r="S11" s="11"/>
    </row>
    <row r="12" spans="2:19" x14ac:dyDescent="0.25">
      <c r="B12" s="10"/>
      <c r="S12" s="11"/>
    </row>
    <row r="13" spans="2:19" x14ac:dyDescent="0.25">
      <c r="B13" s="10"/>
      <c r="S13" s="11"/>
    </row>
    <row r="14" spans="2:19" x14ac:dyDescent="0.25">
      <c r="B14" s="10"/>
      <c r="S14" s="11"/>
    </row>
    <row r="15" spans="2:19" x14ac:dyDescent="0.25">
      <c r="B15" s="10"/>
      <c r="S15" s="11"/>
    </row>
    <row r="16" spans="2:19" x14ac:dyDescent="0.25">
      <c r="B16" s="10"/>
      <c r="J16" s="35" t="s">
        <v>84</v>
      </c>
      <c r="K16" s="35"/>
      <c r="L16" s="35"/>
      <c r="S16" s="11"/>
    </row>
    <row r="17" spans="2:19" ht="21" x14ac:dyDescent="0.35">
      <c r="B17" s="10"/>
      <c r="J17" s="35"/>
      <c r="K17" s="35"/>
      <c r="L17" s="35"/>
      <c r="N17" s="12"/>
      <c r="S17" s="11"/>
    </row>
    <row r="18" spans="2:19" ht="15.75" thickBot="1" x14ac:dyDescent="0.3">
      <c r="B18" s="10"/>
      <c r="J18" s="35"/>
      <c r="K18" s="35"/>
      <c r="L18" s="35"/>
      <c r="S18" s="11"/>
    </row>
    <row r="19" spans="2:19" x14ac:dyDescent="0.25">
      <c r="B19" s="10"/>
      <c r="J19" s="24">
        <f>Analysis!G15</f>
        <v>71.119547292822546</v>
      </c>
      <c r="K19" s="25"/>
      <c r="L19" s="26"/>
      <c r="S19" s="11"/>
    </row>
    <row r="20" spans="2:19" x14ac:dyDescent="0.25">
      <c r="B20" s="10"/>
      <c r="J20" s="27"/>
      <c r="K20" s="28"/>
      <c r="L20" s="29"/>
      <c r="S20" s="11"/>
    </row>
    <row r="21" spans="2:19" ht="15.75" thickBot="1" x14ac:dyDescent="0.3">
      <c r="B21" s="10"/>
      <c r="J21" s="30"/>
      <c r="K21" s="31"/>
      <c r="L21" s="32"/>
      <c r="S21" s="11"/>
    </row>
    <row r="22" spans="2:19" ht="15.75" thickBot="1" x14ac:dyDescent="0.3">
      <c r="B22" s="1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4"/>
    </row>
  </sheetData>
  <mergeCells count="9">
    <mergeCell ref="B1:S2"/>
    <mergeCell ref="J19:L21"/>
    <mergeCell ref="D6:F8"/>
    <mergeCell ref="J6:L8"/>
    <mergeCell ref="P6:R8"/>
    <mergeCell ref="J16:L18"/>
    <mergeCell ref="D9:F11"/>
    <mergeCell ref="J9:L11"/>
    <mergeCell ref="P9:R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Spinner 2">
              <controlPr defaultSize="0" autoPict="0">
                <anchor moveWithCells="1" sizeWithCells="1">
                  <from>
                    <xdr:col>1</xdr:col>
                    <xdr:colOff>600075</xdr:colOff>
                    <xdr:row>7</xdr:row>
                    <xdr:rowOff>180975</xdr:rowOff>
                  </from>
                  <to>
                    <xdr:col>3</xdr:col>
                    <xdr:colOff>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Spinner 3">
              <controlPr defaultSize="0" autoPict="0">
                <anchor moveWithCells="1" sizeWithCells="1">
                  <from>
                    <xdr:col>7</xdr:col>
                    <xdr:colOff>590550</xdr:colOff>
                    <xdr:row>7</xdr:row>
                    <xdr:rowOff>180975</xdr:rowOff>
                  </from>
                  <to>
                    <xdr:col>9</xdr:col>
                    <xdr:colOff>0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Spinner 4">
              <controlPr defaultSize="0" autoPict="0">
                <anchor moveWithCells="1" sizeWithCells="1">
                  <from>
                    <xdr:col>13</xdr:col>
                    <xdr:colOff>600075</xdr:colOff>
                    <xdr:row>7</xdr:row>
                    <xdr:rowOff>190500</xdr:rowOff>
                  </from>
                  <to>
                    <xdr:col>15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Correlation Matrix</vt:lpstr>
      <vt:lpstr>Descriptive Statistics</vt:lpstr>
      <vt:lpstr>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prasad</dc:creator>
  <cp:lastModifiedBy>Sayooj</cp:lastModifiedBy>
  <dcterms:created xsi:type="dcterms:W3CDTF">2019-06-03T09:47:01Z</dcterms:created>
  <dcterms:modified xsi:type="dcterms:W3CDTF">2023-08-11T17:22:07Z</dcterms:modified>
</cp:coreProperties>
</file>